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.Livi\Desktop\Sk-16-2022\"/>
    </mc:Choice>
  </mc:AlternateContent>
  <bookViews>
    <workbookView xWindow="0" yWindow="0" windowWidth="23040" windowHeight="8616" activeTab="3"/>
  </bookViews>
  <sheets>
    <sheet name="I.Kiemelt rovatrend" sheetId="5" r:id="rId1"/>
    <sheet name="1.Bevételek" sheetId="2" r:id="rId2"/>
    <sheet name="2.Kiadások" sheetId="3" r:id="rId3"/>
    <sheet name="3.létszám." sheetId="11" r:id="rId4"/>
    <sheet name="4. 1. m. Beruházások" sheetId="13" r:id="rId5"/>
    <sheet name="4.EU.projeltek" sheetId="8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fgl1">[1]flag_1!#REF!</definedName>
    <definedName name="___________KSZ1">[1]flag_1!#REF!</definedName>
    <definedName name="___________ksz11">[1]flag_1!#REF!</definedName>
    <definedName name="__________fgl1">[1]flag_1!#REF!</definedName>
    <definedName name="__________KSZ1">[1]flag_1!#REF!</definedName>
    <definedName name="__________ksz11">[1]flag_1!#REF!</definedName>
    <definedName name="_________fgl1">[2]flag_1!#REF!</definedName>
    <definedName name="_________KSZ1">[2]flag_1!#REF!</definedName>
    <definedName name="_________ksz11">[2]flag_1!#REF!</definedName>
    <definedName name="________fgl1">[2]flag_1!#REF!</definedName>
    <definedName name="________KSZ1">[2]flag_1!#REF!</definedName>
    <definedName name="________ksz11">[2]flag_1!#REF!</definedName>
    <definedName name="_______fgl1">[1]flag_1!#REF!</definedName>
    <definedName name="_______KSZ1">[1]flag_1!#REF!</definedName>
    <definedName name="_______ksz11">[1]flag_1!#REF!</definedName>
    <definedName name="______fgl1">[1]flag_1!#REF!</definedName>
    <definedName name="______KSZ1">[1]flag_1!#REF!</definedName>
    <definedName name="______ksz11">[1]flag_1!#REF!</definedName>
    <definedName name="_____fgl1">[1]flag_1!#REF!</definedName>
    <definedName name="_____KSZ1">[1]flag_1!#REF!</definedName>
    <definedName name="_____ksz11">[1]flag_1!#REF!</definedName>
    <definedName name="____fgl1">[1]flag_1!#REF!</definedName>
    <definedName name="____KSZ1">[1]flag_1!#REF!</definedName>
    <definedName name="____ksz11">[1]flag_1!#REF!</definedName>
    <definedName name="___fgl1">[1]flag_1!#REF!</definedName>
    <definedName name="___KSZ1">[1]flag_1!#REF!</definedName>
    <definedName name="___ksz11">[1]flag_1!#REF!</definedName>
    <definedName name="__fgl1">[1]flag_1!#REF!</definedName>
    <definedName name="__KSZ1">[1]flag_1!#REF!</definedName>
    <definedName name="__ksz11">[1]flag_1!#REF!</definedName>
    <definedName name="_fgl1" localSheetId="1">[1]flag_1!#REF!</definedName>
    <definedName name="_KSZ1" localSheetId="1">[1]flag_1!#REF!</definedName>
    <definedName name="_ksz11" localSheetId="1">[1]flag_1!#REF!</definedName>
    <definedName name="_xlnm.Database" localSheetId="3">#REF!</definedName>
    <definedName name="_xlnm.Database" localSheetId="4">#REF!</definedName>
    <definedName name="_xlnm.Database">#REF!</definedName>
    <definedName name="css" localSheetId="3">#REF!</definedName>
    <definedName name="css" localSheetId="4">#REF!</definedName>
    <definedName name="css">#REF!</definedName>
    <definedName name="css_k" localSheetId="3">[3]Családsegítés!$C$27:$C$86</definedName>
    <definedName name="css_k">[4]Családsegítés!$C$27:$C$86</definedName>
    <definedName name="css_k_" localSheetId="3">#REF!</definedName>
    <definedName name="css_k_" localSheetId="4">#REF!</definedName>
    <definedName name="css_k_">#REF!</definedName>
    <definedName name="FEJ" localSheetId="3">#REF!</definedName>
    <definedName name="FEJ" localSheetId="4">#REF!</definedName>
    <definedName name="FEJ">#REF!</definedName>
    <definedName name="FGL" localSheetId="1">[1]flag_1!#REF!</definedName>
    <definedName name="FGL" localSheetId="3">[2]flag_1!#REF!</definedName>
    <definedName name="FGL" localSheetId="4">[1]flag_1!#REF!</definedName>
    <definedName name="FGL">[1]flag_1!#REF!</definedName>
    <definedName name="FLAG" localSheetId="1">[1]flag_1!#REF!</definedName>
    <definedName name="FLAG" localSheetId="3">[2]flag_1!#REF!</definedName>
    <definedName name="FLAG" localSheetId="4">[1]flag_1!#REF!</definedName>
    <definedName name="FLAG">[1]flag_1!#REF!</definedName>
    <definedName name="flag1" localSheetId="1">[1]flag_1!#REF!</definedName>
    <definedName name="flag1" localSheetId="3">[2]flag_1!#REF!</definedName>
    <definedName name="flag1" localSheetId="4">[1]flag_1!#REF!</definedName>
    <definedName name="flag1">[1]flag_1!#REF!</definedName>
    <definedName name="gyj" localSheetId="3">#REF!</definedName>
    <definedName name="gyj" localSheetId="4">#REF!</definedName>
    <definedName name="gyj">#REF!</definedName>
    <definedName name="gyj_k" localSheetId="3">[3]Gyermekjóléti!$C$27:$C$86</definedName>
    <definedName name="gyj_k">[4]Gyermekjóléti!$C$27:$C$86</definedName>
    <definedName name="gyj_k_" localSheetId="3">#REF!</definedName>
    <definedName name="gyj_k_" localSheetId="4">#REF!</definedName>
    <definedName name="gyj_k_">#REF!</definedName>
    <definedName name="K_LSZA_BECS_1" localSheetId="3">#REF!</definedName>
    <definedName name="K_LSZA_BECS_1" localSheetId="4">#REF!</definedName>
    <definedName name="K_LSZA_BECS_1">#REF!</definedName>
    <definedName name="kjz" localSheetId="3">#REF!</definedName>
    <definedName name="kjz" localSheetId="4">#REF!</definedName>
    <definedName name="kjz">#REF!</definedName>
    <definedName name="kjz_k" localSheetId="3">[3]körjegyzőség!$C$9:$C$28</definedName>
    <definedName name="kjz_k">[4]körjegyzőség!$C$9:$C$28</definedName>
    <definedName name="kjz_k_" localSheetId="3">#REF!</definedName>
    <definedName name="kjz_k_" localSheetId="4">#REF!</definedName>
    <definedName name="kjz_k_">#REF!</definedName>
    <definedName name="KSH_R" localSheetId="3">#REF!</definedName>
    <definedName name="KSH_R" localSheetId="4">#REF!</definedName>
    <definedName name="KSH_R">#REF!</definedName>
    <definedName name="nev_c" localSheetId="3">#REF!</definedName>
    <definedName name="nev_c" localSheetId="4">#REF!</definedName>
    <definedName name="nev_c">#REF!</definedName>
    <definedName name="nev_g" localSheetId="3">#REF!</definedName>
    <definedName name="nev_g" localSheetId="4">#REF!</definedName>
    <definedName name="nev_g">#REF!</definedName>
    <definedName name="nev_k" localSheetId="3">#REF!</definedName>
    <definedName name="nev_k" localSheetId="4">#REF!</definedName>
    <definedName name="nev_k">#REF!</definedName>
    <definedName name="_xlnm.Print_Titles" localSheetId="1">'1.Bevételek'!$A:$O,'1.Bevételek'!$5:$5</definedName>
    <definedName name="_xlnm.Print_Titles" localSheetId="2">'2.Kiadások'!$5:$5</definedName>
    <definedName name="_xlnm.Print_Area" localSheetId="1">'1.Bevételek'!$A$1:$P$109</definedName>
    <definedName name="_xlnm.Print_Area" localSheetId="2">'2.Kiadások'!$A$1:$T$135</definedName>
    <definedName name="_xlnm.Print_Area" localSheetId="3">'3.létszám.'!$A$1:$J$33</definedName>
    <definedName name="_xlnm.Print_Area" localSheetId="0">'I.Kiemelt rovatrend'!$A$1:$F$34</definedName>
    <definedName name="PUK" localSheetId="3">#REF!</definedName>
    <definedName name="PUK" localSheetId="4">#REF!</definedName>
    <definedName name="PUK">#REF!</definedName>
    <definedName name="TAM_jogc_feldkod" localSheetId="3">[5]NATUR_select!$C$16:$D$287</definedName>
    <definedName name="TAM_jogc_feldkod">[6]NATUR_select!$C$16:$D$287</definedName>
    <definedName name="URSZ" localSheetId="3">#REF!</definedName>
    <definedName name="URSZ" localSheetId="4">#REF!</definedName>
    <definedName name="URS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3" l="1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7" i="13"/>
  <c r="K27" i="11"/>
  <c r="J27" i="11"/>
  <c r="I34" i="13"/>
  <c r="J32" i="13"/>
  <c r="J27" i="13"/>
  <c r="J25" i="13"/>
  <c r="G16" i="5"/>
  <c r="P92" i="2"/>
  <c r="G77" i="3"/>
  <c r="J34" i="13" l="1"/>
  <c r="T57" i="3"/>
  <c r="T26" i="3"/>
  <c r="T27" i="3"/>
  <c r="T28" i="3"/>
  <c r="T30" i="3"/>
  <c r="T31" i="3"/>
  <c r="T33" i="3"/>
  <c r="T34" i="3"/>
  <c r="T35" i="3"/>
  <c r="T36" i="3"/>
  <c r="T37" i="3"/>
  <c r="T38" i="3"/>
  <c r="T39" i="3"/>
  <c r="T41" i="3"/>
  <c r="T42" i="3"/>
  <c r="T44" i="3"/>
  <c r="T45" i="3"/>
  <c r="T46" i="3"/>
  <c r="T20" i="3"/>
  <c r="T21" i="3"/>
  <c r="T22" i="3"/>
  <c r="T47" i="3"/>
  <c r="H84" i="2"/>
  <c r="J12" i="5"/>
  <c r="M50" i="2"/>
  <c r="M56" i="2" s="1"/>
  <c r="N56" i="2" s="1"/>
  <c r="N50" i="2"/>
  <c r="F10" i="2"/>
  <c r="J19" i="3"/>
  <c r="H117" i="3"/>
  <c r="S117" i="3" s="1"/>
  <c r="K7" i="11"/>
  <c r="K8" i="11"/>
  <c r="K9" i="11"/>
  <c r="K11" i="11"/>
  <c r="K12" i="11"/>
  <c r="K13" i="11"/>
  <c r="K14" i="11"/>
  <c r="K15" i="11"/>
  <c r="K16" i="11"/>
  <c r="K17" i="11"/>
  <c r="K19" i="11"/>
  <c r="K20" i="11"/>
  <c r="K21" i="11"/>
  <c r="K23" i="11"/>
  <c r="K24" i="11"/>
  <c r="K25" i="11"/>
  <c r="K26" i="11"/>
  <c r="K28" i="11"/>
  <c r="K29" i="11"/>
  <c r="K30" i="11"/>
  <c r="K31" i="11"/>
  <c r="K32" i="11"/>
  <c r="J7" i="11"/>
  <c r="J8" i="11"/>
  <c r="J9" i="11"/>
  <c r="J11" i="11"/>
  <c r="J12" i="11"/>
  <c r="J13" i="11"/>
  <c r="J14" i="11"/>
  <c r="J15" i="11"/>
  <c r="J16" i="11"/>
  <c r="J17" i="11"/>
  <c r="J19" i="11"/>
  <c r="J20" i="11"/>
  <c r="J21" i="11"/>
  <c r="J23" i="11"/>
  <c r="J24" i="11"/>
  <c r="J25" i="11"/>
  <c r="J26" i="11"/>
  <c r="J28" i="11"/>
  <c r="J29" i="11"/>
  <c r="J30" i="11"/>
  <c r="J31" i="11"/>
  <c r="J32" i="11"/>
  <c r="K6" i="11"/>
  <c r="J6" i="11"/>
  <c r="I18" i="11"/>
  <c r="I27" i="11" s="1"/>
  <c r="H18" i="11"/>
  <c r="H27" i="11" s="1"/>
  <c r="H70" i="3"/>
  <c r="P64" i="2"/>
  <c r="H66" i="2"/>
  <c r="P66" i="2" s="1"/>
  <c r="J49" i="3"/>
  <c r="J50" i="2"/>
  <c r="N40" i="3"/>
  <c r="N29" i="3"/>
  <c r="N23" i="3"/>
  <c r="L20" i="2"/>
  <c r="I23" i="5" s="1"/>
  <c r="L89" i="2"/>
  <c r="K89" i="2"/>
  <c r="L43" i="2"/>
  <c r="L44" i="2"/>
  <c r="L45" i="2"/>
  <c r="L46" i="2"/>
  <c r="L47" i="2"/>
  <c r="L48" i="2"/>
  <c r="L49" i="2"/>
  <c r="K53" i="2"/>
  <c r="K50" i="2"/>
  <c r="L50" i="2" s="1"/>
  <c r="E29" i="5"/>
  <c r="E28" i="5"/>
  <c r="E27" i="5"/>
  <c r="E25" i="5"/>
  <c r="E24" i="5"/>
  <c r="E21" i="5"/>
  <c r="E19" i="5"/>
  <c r="F19" i="5" s="1"/>
  <c r="E18" i="5"/>
  <c r="E15" i="5"/>
  <c r="E14" i="5"/>
  <c r="E12" i="5"/>
  <c r="T51" i="3"/>
  <c r="T52" i="3"/>
  <c r="T53" i="3"/>
  <c r="T54" i="3"/>
  <c r="T55" i="3"/>
  <c r="T56" i="3"/>
  <c r="T60" i="3"/>
  <c r="T61" i="3"/>
  <c r="T62" i="3"/>
  <c r="T63" i="3"/>
  <c r="T65" i="3"/>
  <c r="T66" i="3"/>
  <c r="T67" i="3"/>
  <c r="T68" i="3"/>
  <c r="T69" i="3"/>
  <c r="T70" i="3"/>
  <c r="T71" i="3"/>
  <c r="T72" i="3"/>
  <c r="T73" i="3"/>
  <c r="T75" i="3"/>
  <c r="T76" i="3"/>
  <c r="T79" i="3"/>
  <c r="T80" i="3"/>
  <c r="T81" i="3"/>
  <c r="T82" i="3"/>
  <c r="T83" i="3"/>
  <c r="T84" i="3"/>
  <c r="T85" i="3"/>
  <c r="T87" i="3"/>
  <c r="T88" i="3"/>
  <c r="T89" i="3"/>
  <c r="T90" i="3"/>
  <c r="T92" i="3"/>
  <c r="T93" i="3"/>
  <c r="T94" i="3"/>
  <c r="T95" i="3"/>
  <c r="T96" i="3"/>
  <c r="T97" i="3"/>
  <c r="T98" i="3"/>
  <c r="T99" i="3"/>
  <c r="T100" i="3"/>
  <c r="T104" i="3"/>
  <c r="T105" i="3"/>
  <c r="T106" i="3"/>
  <c r="T107" i="3"/>
  <c r="T108" i="3"/>
  <c r="T109" i="3"/>
  <c r="T110" i="3"/>
  <c r="T111" i="3"/>
  <c r="T112" i="3"/>
  <c r="T113" i="3"/>
  <c r="T115" i="3"/>
  <c r="T116" i="3"/>
  <c r="T117" i="3"/>
  <c r="T118" i="3"/>
  <c r="T119" i="3"/>
  <c r="T120" i="3"/>
  <c r="T121" i="3"/>
  <c r="T122" i="3"/>
  <c r="T123" i="3"/>
  <c r="T125" i="3"/>
  <c r="T126" i="3"/>
  <c r="T127" i="3"/>
  <c r="T128" i="3"/>
  <c r="T129" i="3"/>
  <c r="T130" i="3"/>
  <c r="T131" i="3"/>
  <c r="T132" i="3"/>
  <c r="S109" i="3"/>
  <c r="S110" i="3"/>
  <c r="S111" i="3"/>
  <c r="S112" i="3"/>
  <c r="S113" i="3"/>
  <c r="S115" i="3"/>
  <c r="S121" i="3"/>
  <c r="S122" i="3"/>
  <c r="S123" i="3"/>
  <c r="S125" i="3"/>
  <c r="S126" i="3"/>
  <c r="S127" i="3"/>
  <c r="S128" i="3"/>
  <c r="S129" i="3"/>
  <c r="S130" i="3"/>
  <c r="S131" i="3"/>
  <c r="S132" i="3"/>
  <c r="S100" i="3"/>
  <c r="S101" i="3"/>
  <c r="S92" i="3"/>
  <c r="S93" i="3"/>
  <c r="S94" i="3"/>
  <c r="S95" i="3"/>
  <c r="S96" i="3"/>
  <c r="S97" i="3"/>
  <c r="S98" i="3"/>
  <c r="S99" i="3"/>
  <c r="S81" i="3"/>
  <c r="S83" i="3"/>
  <c r="S84" i="3"/>
  <c r="S88" i="3"/>
  <c r="S89" i="3"/>
  <c r="S42" i="3"/>
  <c r="S46" i="3"/>
  <c r="S47" i="3"/>
  <c r="S51" i="3"/>
  <c r="S52" i="3"/>
  <c r="S53" i="3"/>
  <c r="S54" i="3"/>
  <c r="S55" i="3"/>
  <c r="S56" i="3"/>
  <c r="S57" i="3"/>
  <c r="S61" i="3"/>
  <c r="S63" i="3"/>
  <c r="S65" i="3"/>
  <c r="S66" i="3"/>
  <c r="S67" i="3"/>
  <c r="S69" i="3"/>
  <c r="S70" i="3"/>
  <c r="S71" i="3"/>
  <c r="S72" i="3"/>
  <c r="S73" i="3"/>
  <c r="S76" i="3"/>
  <c r="R114" i="3"/>
  <c r="R124" i="3" s="1"/>
  <c r="Q114" i="3"/>
  <c r="Q124" i="3" s="1"/>
  <c r="R86" i="3"/>
  <c r="R102" i="3" s="1"/>
  <c r="Q86" i="3"/>
  <c r="E17" i="5" s="1"/>
  <c r="R49" i="3"/>
  <c r="Q49" i="3"/>
  <c r="R43" i="3"/>
  <c r="Q43" i="3"/>
  <c r="R40" i="3"/>
  <c r="Q40" i="3"/>
  <c r="R32" i="3"/>
  <c r="Q32" i="3"/>
  <c r="R29" i="3"/>
  <c r="Q29" i="3"/>
  <c r="R23" i="3"/>
  <c r="Q23" i="3"/>
  <c r="R19" i="3"/>
  <c r="Q19" i="3"/>
  <c r="P88" i="2"/>
  <c r="P91" i="2"/>
  <c r="P93" i="2"/>
  <c r="P94" i="2"/>
  <c r="P95" i="2"/>
  <c r="P96" i="2"/>
  <c r="P99" i="2"/>
  <c r="P100" i="2"/>
  <c r="P101" i="2"/>
  <c r="P102" i="2"/>
  <c r="P103" i="2"/>
  <c r="P104" i="2"/>
  <c r="P105" i="2"/>
  <c r="P106" i="2"/>
  <c r="P80" i="2"/>
  <c r="P81" i="2"/>
  <c r="P83" i="2"/>
  <c r="P84" i="2"/>
  <c r="P85" i="2"/>
  <c r="P78" i="2"/>
  <c r="P15" i="2"/>
  <c r="P16" i="2"/>
  <c r="P17" i="2"/>
  <c r="P18" i="2"/>
  <c r="P22" i="2"/>
  <c r="P23" i="2"/>
  <c r="P24" i="2"/>
  <c r="P28" i="2"/>
  <c r="P30" i="2"/>
  <c r="P31" i="2"/>
  <c r="P32" i="2"/>
  <c r="P34" i="2"/>
  <c r="P35" i="2"/>
  <c r="P37" i="2"/>
  <c r="P43" i="2"/>
  <c r="P48" i="2"/>
  <c r="P57" i="2"/>
  <c r="P59" i="2"/>
  <c r="P60" i="2"/>
  <c r="P61" i="2"/>
  <c r="P63" i="2"/>
  <c r="P65" i="2"/>
  <c r="P72" i="2"/>
  <c r="O93" i="2"/>
  <c r="O94" i="2"/>
  <c r="O95" i="2"/>
  <c r="O96" i="2"/>
  <c r="O99" i="2"/>
  <c r="O100" i="2"/>
  <c r="O101" i="2"/>
  <c r="O102" i="2"/>
  <c r="O103" i="2"/>
  <c r="O104" i="2"/>
  <c r="O105" i="2"/>
  <c r="O106" i="2"/>
  <c r="O88" i="2"/>
  <c r="O91" i="2"/>
  <c r="O92" i="2"/>
  <c r="O79" i="2"/>
  <c r="O80" i="2"/>
  <c r="O81" i="2"/>
  <c r="O83" i="2"/>
  <c r="O84" i="2"/>
  <c r="O85" i="2"/>
  <c r="O78" i="2"/>
  <c r="O22" i="2"/>
  <c r="O23" i="2"/>
  <c r="O24" i="2"/>
  <c r="O25" i="2"/>
  <c r="O27" i="2"/>
  <c r="O28" i="2"/>
  <c r="O29" i="2"/>
  <c r="O30" i="2"/>
  <c r="O31" i="2"/>
  <c r="O32" i="2"/>
  <c r="O33" i="2"/>
  <c r="O34" i="2"/>
  <c r="O35" i="2"/>
  <c r="O37" i="2"/>
  <c r="O48" i="2"/>
  <c r="O57" i="2"/>
  <c r="O59" i="2"/>
  <c r="O60" i="2"/>
  <c r="O61" i="2"/>
  <c r="O66" i="2"/>
  <c r="O67" i="2"/>
  <c r="O72" i="2"/>
  <c r="O15" i="2"/>
  <c r="O16" i="2"/>
  <c r="O17" i="2"/>
  <c r="O18" i="2"/>
  <c r="O13" i="2"/>
  <c r="M98" i="2"/>
  <c r="M107" i="2" s="1"/>
  <c r="E31" i="5" s="1"/>
  <c r="N97" i="2"/>
  <c r="M97" i="2"/>
  <c r="N98" i="2"/>
  <c r="N107" i="2" s="1"/>
  <c r="J31" i="5" s="1"/>
  <c r="N77" i="2"/>
  <c r="M77" i="2"/>
  <c r="M20" i="2"/>
  <c r="E23" i="5" s="1"/>
  <c r="C101" i="3"/>
  <c r="C19" i="3"/>
  <c r="C97" i="2"/>
  <c r="C89" i="2"/>
  <c r="B32" i="5" s="1"/>
  <c r="C74" i="2"/>
  <c r="C68" i="2"/>
  <c r="C62" i="2"/>
  <c r="C56" i="2"/>
  <c r="C40" i="2"/>
  <c r="C38" i="2"/>
  <c r="C26" i="2"/>
  <c r="C14" i="2"/>
  <c r="C20" i="2" s="1"/>
  <c r="E12" i="2"/>
  <c r="O12" i="2" s="1"/>
  <c r="C10" i="2"/>
  <c r="G34" i="13"/>
  <c r="H27" i="13"/>
  <c r="H32" i="13"/>
  <c r="H25" i="13"/>
  <c r="H12" i="13"/>
  <c r="H23" i="13"/>
  <c r="H34" i="13" l="1"/>
  <c r="N75" i="2"/>
  <c r="J26" i="5"/>
  <c r="J30" i="5" s="1"/>
  <c r="J33" i="5" s="1"/>
  <c r="K56" i="2"/>
  <c r="L56" i="2" s="1"/>
  <c r="J17" i="5"/>
  <c r="E26" i="5"/>
  <c r="Q102" i="3"/>
  <c r="Q50" i="3"/>
  <c r="E13" i="5" s="1"/>
  <c r="R50" i="3"/>
  <c r="Q24" i="3"/>
  <c r="E11" i="5" s="1"/>
  <c r="R24" i="3"/>
  <c r="J11" i="5" s="1"/>
  <c r="N108" i="2"/>
  <c r="E30" i="5"/>
  <c r="E33" i="5" s="1"/>
  <c r="M75" i="2"/>
  <c r="M108" i="2" s="1"/>
  <c r="C98" i="2"/>
  <c r="C107" i="2" s="1"/>
  <c r="C75" i="2"/>
  <c r="D33" i="13"/>
  <c r="E33" i="13" s="1"/>
  <c r="E31" i="13"/>
  <c r="F31" i="13" s="1"/>
  <c r="E30" i="13"/>
  <c r="F30" i="13" s="1"/>
  <c r="D28" i="13"/>
  <c r="F24" i="13"/>
  <c r="F23" i="13"/>
  <c r="E22" i="13"/>
  <c r="F22" i="13" s="1"/>
  <c r="F19" i="13"/>
  <c r="F18" i="13"/>
  <c r="F17" i="13"/>
  <c r="E16" i="13"/>
  <c r="F16" i="13" s="1"/>
  <c r="F15" i="13"/>
  <c r="F21" i="13"/>
  <c r="F20" i="13"/>
  <c r="E14" i="13"/>
  <c r="F14" i="13" s="1"/>
  <c r="E13" i="13"/>
  <c r="F13" i="13" s="1"/>
  <c r="E12" i="13"/>
  <c r="F12" i="13" s="1"/>
  <c r="E11" i="13"/>
  <c r="F10" i="13"/>
  <c r="F9" i="13"/>
  <c r="F8" i="13"/>
  <c r="F7" i="13"/>
  <c r="G114" i="3"/>
  <c r="G124" i="3" s="1"/>
  <c r="I114" i="3"/>
  <c r="I124" i="3" s="1"/>
  <c r="J114" i="3"/>
  <c r="J124" i="3" s="1"/>
  <c r="K114" i="3"/>
  <c r="K124" i="3" s="1"/>
  <c r="L114" i="3"/>
  <c r="L124" i="3" s="1"/>
  <c r="M114" i="3"/>
  <c r="M124" i="3" s="1"/>
  <c r="N114" i="3"/>
  <c r="N124" i="3" s="1"/>
  <c r="O114" i="3"/>
  <c r="O124" i="3" s="1"/>
  <c r="P114" i="3"/>
  <c r="P124" i="3" s="1"/>
  <c r="F114" i="3"/>
  <c r="D114" i="3"/>
  <c r="D124" i="3" s="1"/>
  <c r="D133" i="3" s="1"/>
  <c r="C114" i="3"/>
  <c r="C124" i="3" s="1"/>
  <c r="F64" i="3"/>
  <c r="H62" i="3"/>
  <c r="E62" i="3"/>
  <c r="S62" i="3" s="1"/>
  <c r="C64" i="3"/>
  <c r="C77" i="3" s="1"/>
  <c r="D97" i="2"/>
  <c r="E97" i="2"/>
  <c r="F97" i="2"/>
  <c r="G97" i="2"/>
  <c r="H97" i="2"/>
  <c r="P97" i="2" s="1"/>
  <c r="I97" i="2"/>
  <c r="J97" i="2"/>
  <c r="K97" i="2"/>
  <c r="L97" i="2"/>
  <c r="F74" i="2"/>
  <c r="E74" i="2"/>
  <c r="O74" i="2" s="1"/>
  <c r="F68" i="2"/>
  <c r="J53" i="2"/>
  <c r="J56" i="2" s="1"/>
  <c r="I53" i="2"/>
  <c r="H51" i="2"/>
  <c r="P51" i="2" s="1"/>
  <c r="H52" i="2"/>
  <c r="P52" i="2" s="1"/>
  <c r="F53" i="2"/>
  <c r="H53" i="2" s="1"/>
  <c r="P53" i="2" s="1"/>
  <c r="E51" i="2"/>
  <c r="O51" i="2" s="1"/>
  <c r="E52" i="2"/>
  <c r="O52" i="2" s="1"/>
  <c r="E53" i="2"/>
  <c r="O53" i="2" s="1"/>
  <c r="I50" i="2"/>
  <c r="H49" i="2"/>
  <c r="P49" i="2" s="1"/>
  <c r="E49" i="2"/>
  <c r="O49" i="2" s="1"/>
  <c r="F50" i="2"/>
  <c r="F56" i="2" s="1"/>
  <c r="O97" i="2" l="1"/>
  <c r="F124" i="3"/>
  <c r="T124" i="3" s="1"/>
  <c r="T133" i="3" s="1"/>
  <c r="T114" i="3"/>
  <c r="R103" i="3"/>
  <c r="R134" i="3" s="1"/>
  <c r="J13" i="5"/>
  <c r="J20" i="5" s="1"/>
  <c r="J22" i="5" s="1"/>
  <c r="I56" i="2"/>
  <c r="T64" i="3"/>
  <c r="F77" i="3"/>
  <c r="R78" i="3"/>
  <c r="E20" i="5"/>
  <c r="E22" i="5" s="1"/>
  <c r="Q78" i="3"/>
  <c r="Q103" i="3"/>
  <c r="Q134" i="3" s="1"/>
  <c r="E28" i="13"/>
  <c r="E34" i="13" s="1"/>
  <c r="F11" i="13"/>
  <c r="F28" i="13" s="1"/>
  <c r="D34" i="13"/>
  <c r="F33" i="13"/>
  <c r="G29" i="2"/>
  <c r="F29" i="2"/>
  <c r="H27" i="2"/>
  <c r="C22" i="11"/>
  <c r="K22" i="11" s="1"/>
  <c r="B22" i="11"/>
  <c r="J22" i="11" s="1"/>
  <c r="G18" i="11"/>
  <c r="G27" i="11" s="1"/>
  <c r="F18" i="11"/>
  <c r="F27" i="11" s="1"/>
  <c r="C18" i="11"/>
  <c r="B18" i="11"/>
  <c r="E10" i="11"/>
  <c r="K10" i="11" s="1"/>
  <c r="D10" i="11"/>
  <c r="J10" i="11" s="1"/>
  <c r="C27" i="11" l="1"/>
  <c r="K18" i="11"/>
  <c r="J18" i="11"/>
  <c r="H29" i="2"/>
  <c r="P29" i="2" s="1"/>
  <c r="P27" i="2"/>
  <c r="B27" i="11"/>
  <c r="F34" i="13"/>
  <c r="D32" i="5"/>
  <c r="H46" i="3"/>
  <c r="F32" i="3"/>
  <c r="E119" i="3"/>
  <c r="H19" i="2"/>
  <c r="P19" i="2" s="1"/>
  <c r="G107" i="2"/>
  <c r="G77" i="2"/>
  <c r="H90" i="2"/>
  <c r="P90" i="2" s="1"/>
  <c r="H25" i="2"/>
  <c r="P25" i="2" s="1"/>
  <c r="F14" i="2"/>
  <c r="D14" i="2"/>
  <c r="H12" i="2"/>
  <c r="P12" i="2" s="1"/>
  <c r="E73" i="2"/>
  <c r="O73" i="2" s="1"/>
  <c r="C12" i="5"/>
  <c r="J68" i="2"/>
  <c r="I68" i="2"/>
  <c r="C28" i="5" s="1"/>
  <c r="I32" i="3"/>
  <c r="H75" i="3"/>
  <c r="H76" i="3"/>
  <c r="K16" i="5" s="1"/>
  <c r="H29" i="5" l="1"/>
  <c r="H24" i="5"/>
  <c r="H23" i="5"/>
  <c r="H54" i="2"/>
  <c r="P54" i="2" s="1"/>
  <c r="H55" i="2"/>
  <c r="P55" i="2" s="1"/>
  <c r="H26" i="5" l="1"/>
  <c r="J75" i="2"/>
  <c r="C42" i="8"/>
  <c r="C34" i="8"/>
  <c r="D22" i="8"/>
  <c r="C22" i="8"/>
  <c r="D14" i="8"/>
  <c r="C14" i="8"/>
  <c r="H104" i="3" l="1"/>
  <c r="F86" i="2" l="1"/>
  <c r="G133" i="3"/>
  <c r="F91" i="3" l="1"/>
  <c r="T91" i="3" s="1"/>
  <c r="F86" i="3"/>
  <c r="F49" i="3"/>
  <c r="F40" i="3"/>
  <c r="F29" i="3"/>
  <c r="F23" i="3"/>
  <c r="F19" i="3"/>
  <c r="H6" i="3"/>
  <c r="F26" i="2"/>
  <c r="H26" i="2" s="1"/>
  <c r="P26" i="2" s="1"/>
  <c r="F24" i="3" l="1"/>
  <c r="F102" i="3"/>
  <c r="N43" i="3"/>
  <c r="N49" i="3"/>
  <c r="H13" i="2"/>
  <c r="P13" i="2" s="1"/>
  <c r="C26" i="5"/>
  <c r="H12" i="5"/>
  <c r="J32" i="3"/>
  <c r="J77" i="2"/>
  <c r="L42" i="2"/>
  <c r="I21" i="5"/>
  <c r="O40" i="3"/>
  <c r="N32" i="3"/>
  <c r="N19" i="3"/>
  <c r="T19" i="3" s="1"/>
  <c r="P7" i="3"/>
  <c r="P11" i="3"/>
  <c r="P13" i="3"/>
  <c r="P14" i="3"/>
  <c r="P15" i="3"/>
  <c r="P17" i="3"/>
  <c r="P18" i="3"/>
  <c r="P12" i="3"/>
  <c r="P16" i="3"/>
  <c r="P20" i="3"/>
  <c r="P21" i="3"/>
  <c r="P22" i="3"/>
  <c r="P25" i="3"/>
  <c r="I12" i="5" s="1"/>
  <c r="P26" i="3"/>
  <c r="P27" i="3"/>
  <c r="P28" i="3"/>
  <c r="P30" i="3"/>
  <c r="P31" i="3"/>
  <c r="P33" i="3"/>
  <c r="P34" i="3"/>
  <c r="P35" i="3"/>
  <c r="P36" i="3"/>
  <c r="P37" i="3"/>
  <c r="P38" i="3"/>
  <c r="P39" i="3"/>
  <c r="P41" i="3"/>
  <c r="P42" i="3"/>
  <c r="P44" i="3"/>
  <c r="P45" i="3"/>
  <c r="P46" i="3"/>
  <c r="P47" i="3"/>
  <c r="P48" i="3"/>
  <c r="P51" i="3"/>
  <c r="P52" i="3"/>
  <c r="P53" i="3"/>
  <c r="P54" i="3"/>
  <c r="P55" i="3"/>
  <c r="P56" i="3"/>
  <c r="P57" i="3"/>
  <c r="P58" i="3"/>
  <c r="P59" i="3"/>
  <c r="P60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M36" i="3"/>
  <c r="O19" i="3"/>
  <c r="O24" i="3" s="1"/>
  <c r="L77" i="2"/>
  <c r="H118" i="3"/>
  <c r="S118" i="3" s="1"/>
  <c r="H119" i="3"/>
  <c r="S119" i="3" s="1"/>
  <c r="H120" i="3"/>
  <c r="S120" i="3" s="1"/>
  <c r="H108" i="3"/>
  <c r="G40" i="3"/>
  <c r="H114" i="3" l="1"/>
  <c r="S114" i="3" s="1"/>
  <c r="S108" i="3"/>
  <c r="T32" i="3"/>
  <c r="P49" i="3"/>
  <c r="P43" i="3"/>
  <c r="P29" i="3"/>
  <c r="P23" i="3"/>
  <c r="N24" i="3"/>
  <c r="P32" i="3"/>
  <c r="I32" i="5"/>
  <c r="L98" i="2"/>
  <c r="L75" i="2"/>
  <c r="D26" i="5"/>
  <c r="P40" i="3"/>
  <c r="I26" i="5"/>
  <c r="P6" i="3"/>
  <c r="O103" i="3"/>
  <c r="O134" i="3" s="1"/>
  <c r="O78" i="3"/>
  <c r="N50" i="3"/>
  <c r="H8" i="2"/>
  <c r="P8" i="2" s="1"/>
  <c r="E54" i="2"/>
  <c r="O54" i="2" s="1"/>
  <c r="E55" i="2"/>
  <c r="O55" i="2" s="1"/>
  <c r="E8" i="2"/>
  <c r="O8" i="2" s="1"/>
  <c r="E9" i="2"/>
  <c r="O9" i="2" s="1"/>
  <c r="E11" i="2"/>
  <c r="O11" i="2" s="1"/>
  <c r="E108" i="3"/>
  <c r="E114" i="3" s="1"/>
  <c r="P19" i="3" l="1"/>
  <c r="T6" i="3"/>
  <c r="P50" i="3"/>
  <c r="I13" i="5" s="1"/>
  <c r="P24" i="3"/>
  <c r="I11" i="5" s="1"/>
  <c r="L107" i="2"/>
  <c r="I31" i="5" s="1"/>
  <c r="E10" i="2"/>
  <c r="O10" i="2" s="1"/>
  <c r="N78" i="3"/>
  <c r="N103" i="3"/>
  <c r="G75" i="2"/>
  <c r="G108" i="2" s="1"/>
  <c r="F101" i="3"/>
  <c r="T101" i="3" s="1"/>
  <c r="F89" i="2"/>
  <c r="F98" i="2" s="1"/>
  <c r="F107" i="2" s="1"/>
  <c r="H87" i="2"/>
  <c r="P87" i="2" s="1"/>
  <c r="H82" i="2"/>
  <c r="P82" i="2" s="1"/>
  <c r="H21" i="2"/>
  <c r="P21" i="2" s="1"/>
  <c r="H74" i="2"/>
  <c r="H73" i="2"/>
  <c r="P73" i="2" s="1"/>
  <c r="H67" i="2"/>
  <c r="P67" i="2" s="1"/>
  <c r="F62" i="2"/>
  <c r="H62" i="2" s="1"/>
  <c r="P62" i="2" s="1"/>
  <c r="H69" i="2"/>
  <c r="P69" i="2" s="1"/>
  <c r="H70" i="2"/>
  <c r="P70" i="2" s="1"/>
  <c r="H71" i="2"/>
  <c r="P71" i="2" s="1"/>
  <c r="H58" i="2"/>
  <c r="P58" i="2" s="1"/>
  <c r="H50" i="2"/>
  <c r="P50" i="2" s="1"/>
  <c r="H47" i="2"/>
  <c r="P47" i="2" s="1"/>
  <c r="H46" i="2"/>
  <c r="P46" i="2" s="1"/>
  <c r="H45" i="2"/>
  <c r="P45" i="2" s="1"/>
  <c r="H44" i="2"/>
  <c r="P44" i="2" s="1"/>
  <c r="F38" i="2"/>
  <c r="H38" i="2" s="1"/>
  <c r="P38" i="2" s="1"/>
  <c r="H33" i="2"/>
  <c r="P33" i="2" s="1"/>
  <c r="H36" i="2"/>
  <c r="P36" i="2" s="1"/>
  <c r="H39" i="2"/>
  <c r="P39" i="2" s="1"/>
  <c r="H41" i="2"/>
  <c r="P41" i="2" s="1"/>
  <c r="H42" i="2"/>
  <c r="P42" i="2" s="1"/>
  <c r="G24" i="5"/>
  <c r="K24" i="5" s="1"/>
  <c r="H7" i="2"/>
  <c r="P7" i="2" s="1"/>
  <c r="H9" i="2"/>
  <c r="P9" i="2" s="1"/>
  <c r="H11" i="2"/>
  <c r="P11" i="2" s="1"/>
  <c r="H6" i="2"/>
  <c r="P6" i="2" s="1"/>
  <c r="H95" i="3"/>
  <c r="H97" i="3"/>
  <c r="J40" i="3"/>
  <c r="T40" i="3" s="1"/>
  <c r="I40" i="3"/>
  <c r="G29" i="5" l="1"/>
  <c r="K29" i="5" s="1"/>
  <c r="P74" i="2"/>
  <c r="P78" i="3"/>
  <c r="P103" i="3"/>
  <c r="P134" i="3" s="1"/>
  <c r="N134" i="3"/>
  <c r="L108" i="2"/>
  <c r="G27" i="5"/>
  <c r="K27" i="5" s="1"/>
  <c r="H77" i="2"/>
  <c r="H101" i="3"/>
  <c r="G19" i="5" s="1"/>
  <c r="K19" i="5" s="1"/>
  <c r="F40" i="2"/>
  <c r="H40" i="2" s="1"/>
  <c r="H89" i="2"/>
  <c r="G32" i="5" s="1"/>
  <c r="H10" i="2"/>
  <c r="P10" i="2" s="1"/>
  <c r="F20" i="2"/>
  <c r="H68" i="2"/>
  <c r="F77" i="2"/>
  <c r="G28" i="5" l="1"/>
  <c r="K28" i="5" s="1"/>
  <c r="P68" i="2"/>
  <c r="G25" i="5"/>
  <c r="K25" i="5" s="1"/>
  <c r="P40" i="2"/>
  <c r="F75" i="2"/>
  <c r="J89" i="2"/>
  <c r="J76" i="2"/>
  <c r="J86" i="3"/>
  <c r="T86" i="3" s="1"/>
  <c r="T102" i="3" s="1"/>
  <c r="T49" i="3"/>
  <c r="J43" i="3"/>
  <c r="J29" i="3"/>
  <c r="J23" i="3"/>
  <c r="T23" i="3" l="1"/>
  <c r="J24" i="3"/>
  <c r="T29" i="3"/>
  <c r="J50" i="3"/>
  <c r="J78" i="3" s="1"/>
  <c r="J98" i="2"/>
  <c r="P89" i="2"/>
  <c r="P98" i="2" s="1"/>
  <c r="H32" i="5"/>
  <c r="H17" i="5"/>
  <c r="J102" i="3"/>
  <c r="H30" i="5"/>
  <c r="I30" i="5"/>
  <c r="I33" i="5" s="1"/>
  <c r="F133" i="3"/>
  <c r="H116" i="3"/>
  <c r="S116" i="3" s="1"/>
  <c r="H91" i="3"/>
  <c r="G18" i="5" s="1"/>
  <c r="K18" i="5" s="1"/>
  <c r="H90" i="3"/>
  <c r="H87" i="3"/>
  <c r="G86" i="3"/>
  <c r="G102" i="3" s="1"/>
  <c r="H85" i="3"/>
  <c r="H82" i="3"/>
  <c r="H80" i="3"/>
  <c r="H79" i="3"/>
  <c r="H74" i="3"/>
  <c r="T74" i="3" s="1"/>
  <c r="T77" i="3" s="1"/>
  <c r="H68" i="3"/>
  <c r="H64" i="3"/>
  <c r="H60" i="3"/>
  <c r="G59" i="3"/>
  <c r="F59" i="3"/>
  <c r="H58" i="3"/>
  <c r="T58" i="3" s="1"/>
  <c r="G49" i="3"/>
  <c r="G50" i="3" s="1"/>
  <c r="H48" i="3"/>
  <c r="T48" i="3" s="1"/>
  <c r="H45" i="3"/>
  <c r="H44" i="3"/>
  <c r="F43" i="3"/>
  <c r="H41" i="3"/>
  <c r="H39" i="3"/>
  <c r="H38" i="3"/>
  <c r="H37" i="3"/>
  <c r="H36" i="3"/>
  <c r="H35" i="3"/>
  <c r="H34" i="3"/>
  <c r="H33" i="3"/>
  <c r="H32" i="3"/>
  <c r="H31" i="3"/>
  <c r="H30" i="3"/>
  <c r="H28" i="3"/>
  <c r="H27" i="3"/>
  <c r="H26" i="3"/>
  <c r="H25" i="3"/>
  <c r="T25" i="3" s="1"/>
  <c r="G23" i="3"/>
  <c r="H23" i="3" s="1"/>
  <c r="H22" i="3"/>
  <c r="H21" i="3"/>
  <c r="H20" i="3"/>
  <c r="G19" i="3"/>
  <c r="H19" i="3" s="1"/>
  <c r="H18" i="3"/>
  <c r="T18" i="3" s="1"/>
  <c r="H17" i="3"/>
  <c r="T17" i="3" s="1"/>
  <c r="H16" i="3"/>
  <c r="T16" i="3" s="1"/>
  <c r="H15" i="3"/>
  <c r="T15" i="3" s="1"/>
  <c r="H14" i="3"/>
  <c r="T14" i="3" s="1"/>
  <c r="H13" i="3"/>
  <c r="T13" i="3" s="1"/>
  <c r="H12" i="3"/>
  <c r="T12" i="3" s="1"/>
  <c r="H11" i="3"/>
  <c r="T11" i="3" s="1"/>
  <c r="H10" i="3"/>
  <c r="T10" i="3" s="1"/>
  <c r="H9" i="3"/>
  <c r="T9" i="3" s="1"/>
  <c r="H8" i="3"/>
  <c r="T8" i="3" s="1"/>
  <c r="H7" i="3"/>
  <c r="T7" i="3" s="1"/>
  <c r="C23" i="3"/>
  <c r="C29" i="3"/>
  <c r="C32" i="3"/>
  <c r="C40" i="3"/>
  <c r="C43" i="3"/>
  <c r="C49" i="3"/>
  <c r="C59" i="3"/>
  <c r="C86" i="3"/>
  <c r="C91" i="3"/>
  <c r="C133" i="3"/>
  <c r="P79" i="2"/>
  <c r="T43" i="3" l="1"/>
  <c r="F50" i="3"/>
  <c r="H77" i="3"/>
  <c r="J107" i="2"/>
  <c r="J108" i="2" s="1"/>
  <c r="H31" i="5"/>
  <c r="H33" i="5" s="1"/>
  <c r="H11" i="5"/>
  <c r="H124" i="3"/>
  <c r="C102" i="3"/>
  <c r="G24" i="3"/>
  <c r="G78" i="3" s="1"/>
  <c r="H29" i="3"/>
  <c r="H59" i="3"/>
  <c r="H43" i="3"/>
  <c r="H40" i="3"/>
  <c r="G12" i="5"/>
  <c r="K12" i="5" s="1"/>
  <c r="H13" i="5"/>
  <c r="C24" i="3"/>
  <c r="C50" i="3"/>
  <c r="H49" i="3"/>
  <c r="P77" i="2"/>
  <c r="J103" i="3"/>
  <c r="H86" i="3"/>
  <c r="H102" i="3" s="1"/>
  <c r="H24" i="3"/>
  <c r="T24" i="3" s="1"/>
  <c r="I20" i="5"/>
  <c r="I22" i="5" s="1"/>
  <c r="K32" i="5"/>
  <c r="C30" i="5"/>
  <c r="E120" i="3"/>
  <c r="E116" i="3"/>
  <c r="E91" i="3"/>
  <c r="S91" i="3" s="1"/>
  <c r="E90" i="3"/>
  <c r="S90" i="3" s="1"/>
  <c r="E87" i="3"/>
  <c r="S87" i="3" s="1"/>
  <c r="I86" i="3"/>
  <c r="D86" i="3"/>
  <c r="E86" i="3" s="1"/>
  <c r="B17" i="5" s="1"/>
  <c r="E85" i="3"/>
  <c r="S85" i="3" s="1"/>
  <c r="E82" i="3"/>
  <c r="S82" i="3" s="1"/>
  <c r="E80" i="3"/>
  <c r="S80" i="3" s="1"/>
  <c r="E79" i="3"/>
  <c r="K77" i="3"/>
  <c r="D77" i="3"/>
  <c r="E77" i="3" s="1"/>
  <c r="S77" i="3" s="1"/>
  <c r="E75" i="3"/>
  <c r="S75" i="3" s="1"/>
  <c r="E74" i="3"/>
  <c r="S74" i="3" s="1"/>
  <c r="E68" i="3"/>
  <c r="S68" i="3" s="1"/>
  <c r="E64" i="3"/>
  <c r="S64" i="3" s="1"/>
  <c r="E60" i="3"/>
  <c r="S60" i="3" s="1"/>
  <c r="D59" i="3"/>
  <c r="E59" i="3" s="1"/>
  <c r="S59" i="3" s="1"/>
  <c r="E58" i="3"/>
  <c r="S58" i="3" s="1"/>
  <c r="K49" i="3"/>
  <c r="M49" i="3" s="1"/>
  <c r="I49" i="3"/>
  <c r="D49" i="3"/>
  <c r="E48" i="3"/>
  <c r="S48" i="3" s="1"/>
  <c r="E45" i="3"/>
  <c r="S45" i="3" s="1"/>
  <c r="M44" i="3"/>
  <c r="E44" i="3"/>
  <c r="K43" i="3"/>
  <c r="M43" i="3" s="1"/>
  <c r="I43" i="3"/>
  <c r="E43" i="3"/>
  <c r="M41" i="3"/>
  <c r="E41" i="3"/>
  <c r="L40" i="3"/>
  <c r="L50" i="3" s="1"/>
  <c r="K40" i="3"/>
  <c r="D40" i="3"/>
  <c r="D50" i="3" s="1"/>
  <c r="M39" i="3"/>
  <c r="S39" i="3" s="1"/>
  <c r="E39" i="3"/>
  <c r="M38" i="3"/>
  <c r="E38" i="3"/>
  <c r="S38" i="3" s="1"/>
  <c r="E37" i="3"/>
  <c r="S37" i="3" s="1"/>
  <c r="E36" i="3"/>
  <c r="S36" i="3" s="1"/>
  <c r="E35" i="3"/>
  <c r="S35" i="3" s="1"/>
  <c r="E34" i="3"/>
  <c r="S34" i="3" s="1"/>
  <c r="E33" i="3"/>
  <c r="S33" i="3" s="1"/>
  <c r="K32" i="3"/>
  <c r="M32" i="3" s="1"/>
  <c r="E32" i="3"/>
  <c r="M31" i="3"/>
  <c r="E31" i="3"/>
  <c r="M30" i="3"/>
  <c r="E30" i="3"/>
  <c r="K29" i="3"/>
  <c r="M29" i="3" s="1"/>
  <c r="I29" i="3"/>
  <c r="E28" i="3"/>
  <c r="S28" i="3" s="1"/>
  <c r="M27" i="3"/>
  <c r="E27" i="3"/>
  <c r="M26" i="3"/>
  <c r="E26" i="3"/>
  <c r="M25" i="3"/>
  <c r="E25" i="3"/>
  <c r="B12" i="5" s="1"/>
  <c r="K23" i="3"/>
  <c r="M23" i="3" s="1"/>
  <c r="I23" i="3"/>
  <c r="D23" i="3"/>
  <c r="E23" i="3" s="1"/>
  <c r="M22" i="3"/>
  <c r="E22" i="3"/>
  <c r="M21" i="3"/>
  <c r="E21" i="3"/>
  <c r="S21" i="3" s="1"/>
  <c r="M20" i="3"/>
  <c r="E20" i="3"/>
  <c r="L19" i="3"/>
  <c r="L24" i="3" s="1"/>
  <c r="K19" i="3"/>
  <c r="I19" i="3"/>
  <c r="D19" i="3"/>
  <c r="M18" i="3"/>
  <c r="E18" i="3"/>
  <c r="M17" i="3"/>
  <c r="E17" i="3"/>
  <c r="M16" i="3"/>
  <c r="E16" i="3"/>
  <c r="S16" i="3" s="1"/>
  <c r="M15" i="3"/>
  <c r="E15" i="3"/>
  <c r="M14" i="3"/>
  <c r="E14" i="3"/>
  <c r="S14" i="3" s="1"/>
  <c r="M13" i="3"/>
  <c r="E13" i="3"/>
  <c r="M12" i="3"/>
  <c r="E12" i="3"/>
  <c r="M11" i="3"/>
  <c r="S11" i="3" s="1"/>
  <c r="E11" i="3"/>
  <c r="M10" i="3"/>
  <c r="E10" i="3"/>
  <c r="S10" i="3" s="1"/>
  <c r="M9" i="3"/>
  <c r="E9" i="3"/>
  <c r="M8" i="3"/>
  <c r="E8" i="3"/>
  <c r="S8" i="3" s="1"/>
  <c r="M7" i="3"/>
  <c r="E7" i="3"/>
  <c r="M6" i="3"/>
  <c r="E6" i="3"/>
  <c r="K98" i="2"/>
  <c r="K107" i="2" s="1"/>
  <c r="D31" i="5" s="1"/>
  <c r="E90" i="2"/>
  <c r="O90" i="2" s="1"/>
  <c r="I89" i="2"/>
  <c r="E89" i="2"/>
  <c r="E87" i="2"/>
  <c r="O87" i="2" s="1"/>
  <c r="E82" i="2"/>
  <c r="O82" i="2" s="1"/>
  <c r="K77" i="2"/>
  <c r="I77" i="2"/>
  <c r="D77" i="2"/>
  <c r="D75" i="2"/>
  <c r="B29" i="5"/>
  <c r="F29" i="5" s="1"/>
  <c r="E71" i="2"/>
  <c r="O71" i="2" s="1"/>
  <c r="E70" i="2"/>
  <c r="O70" i="2" s="1"/>
  <c r="E69" i="2"/>
  <c r="O69" i="2" s="1"/>
  <c r="E68" i="2"/>
  <c r="O68" i="2" s="1"/>
  <c r="E65" i="2"/>
  <c r="O65" i="2" s="1"/>
  <c r="E64" i="2"/>
  <c r="O64" i="2" s="1"/>
  <c r="E63" i="2"/>
  <c r="O63" i="2" s="1"/>
  <c r="E62" i="2"/>
  <c r="O62" i="2" s="1"/>
  <c r="E58" i="2"/>
  <c r="O58" i="2" s="1"/>
  <c r="I75" i="2"/>
  <c r="I76" i="2" s="1"/>
  <c r="E56" i="2"/>
  <c r="O56" i="2" s="1"/>
  <c r="E50" i="2"/>
  <c r="O50" i="2" s="1"/>
  <c r="E47" i="2"/>
  <c r="O47" i="2" s="1"/>
  <c r="E46" i="2"/>
  <c r="O46" i="2" s="1"/>
  <c r="E45" i="2"/>
  <c r="O45" i="2" s="1"/>
  <c r="E44" i="2"/>
  <c r="O44" i="2" s="1"/>
  <c r="E43" i="2"/>
  <c r="O43" i="2" s="1"/>
  <c r="E42" i="2"/>
  <c r="O42" i="2" s="1"/>
  <c r="E41" i="2"/>
  <c r="O41" i="2" s="1"/>
  <c r="E39" i="2"/>
  <c r="O39" i="2" s="1"/>
  <c r="E40" i="2"/>
  <c r="O40" i="2" s="1"/>
  <c r="E36" i="2"/>
  <c r="O36" i="2" s="1"/>
  <c r="E21" i="2"/>
  <c r="O21" i="2" s="1"/>
  <c r="K20" i="2"/>
  <c r="E19" i="2"/>
  <c r="O19" i="2" s="1"/>
  <c r="E7" i="2"/>
  <c r="O7" i="2" s="1"/>
  <c r="E6" i="2"/>
  <c r="O6" i="2" s="1"/>
  <c r="S27" i="3" l="1"/>
  <c r="S44" i="3"/>
  <c r="S86" i="3"/>
  <c r="G14" i="5"/>
  <c r="K14" i="5" s="1"/>
  <c r="T59" i="3"/>
  <c r="O89" i="2"/>
  <c r="S6" i="3"/>
  <c r="S12" i="3"/>
  <c r="S18" i="3"/>
  <c r="S23" i="3"/>
  <c r="S26" i="3"/>
  <c r="S30" i="3"/>
  <c r="S32" i="3"/>
  <c r="S43" i="3"/>
  <c r="T78" i="3"/>
  <c r="S7" i="3"/>
  <c r="S9" i="3"/>
  <c r="S13" i="3"/>
  <c r="S15" i="3"/>
  <c r="S17" i="3"/>
  <c r="S20" i="3"/>
  <c r="S22" i="3"/>
  <c r="S31" i="3"/>
  <c r="S41" i="3"/>
  <c r="F103" i="3"/>
  <c r="T50" i="3"/>
  <c r="T103" i="3" s="1"/>
  <c r="H133" i="3"/>
  <c r="G21" i="5" s="1"/>
  <c r="K21" i="5" s="1"/>
  <c r="S124" i="3"/>
  <c r="J134" i="3"/>
  <c r="D12" i="5"/>
  <c r="F12" i="5" s="1"/>
  <c r="S25" i="3"/>
  <c r="E124" i="3"/>
  <c r="E133" i="3" s="1"/>
  <c r="S133" i="3" s="1"/>
  <c r="G103" i="3"/>
  <c r="G134" i="3" s="1"/>
  <c r="C78" i="3"/>
  <c r="D24" i="3"/>
  <c r="D78" i="3" s="1"/>
  <c r="B26" i="5"/>
  <c r="F26" i="5" s="1"/>
  <c r="B27" i="5"/>
  <c r="F27" i="5" s="1"/>
  <c r="B28" i="5"/>
  <c r="F28" i="5" s="1"/>
  <c r="B25" i="5"/>
  <c r="F25" i="5" s="1"/>
  <c r="I98" i="2"/>
  <c r="C32" i="5"/>
  <c r="F32" i="5" s="1"/>
  <c r="E14" i="2"/>
  <c r="O14" i="2" s="1"/>
  <c r="B18" i="5"/>
  <c r="F18" i="5" s="1"/>
  <c r="B15" i="5"/>
  <c r="F15" i="5" s="1"/>
  <c r="I102" i="3"/>
  <c r="C17" i="5"/>
  <c r="F17" i="5" s="1"/>
  <c r="B14" i="5"/>
  <c r="F14" i="5" s="1"/>
  <c r="B16" i="5"/>
  <c r="F16" i="5" s="1"/>
  <c r="G11" i="5"/>
  <c r="K11" i="5" s="1"/>
  <c r="G15" i="5"/>
  <c r="K15" i="5" s="1"/>
  <c r="H20" i="5"/>
  <c r="H22" i="5" s="1"/>
  <c r="F78" i="3"/>
  <c r="G17" i="5"/>
  <c r="K17" i="5" s="1"/>
  <c r="I24" i="3"/>
  <c r="H50" i="3"/>
  <c r="H103" i="3" s="1"/>
  <c r="E29" i="3"/>
  <c r="S29" i="3" s="1"/>
  <c r="C103" i="3"/>
  <c r="C134" i="3" s="1"/>
  <c r="M19" i="3"/>
  <c r="S19" i="3" s="1"/>
  <c r="E40" i="3"/>
  <c r="E19" i="3"/>
  <c r="E24" i="3" s="1"/>
  <c r="K50" i="3"/>
  <c r="H56" i="2"/>
  <c r="I50" i="3"/>
  <c r="K75" i="2"/>
  <c r="K108" i="2" s="1"/>
  <c r="E26" i="2"/>
  <c r="O26" i="2" s="1"/>
  <c r="D30" i="5"/>
  <c r="D33" i="5" s="1"/>
  <c r="L103" i="3"/>
  <c r="L134" i="3" s="1"/>
  <c r="L78" i="3"/>
  <c r="K24" i="3"/>
  <c r="M40" i="3"/>
  <c r="E49" i="3"/>
  <c r="S49" i="3" s="1"/>
  <c r="E102" i="3"/>
  <c r="E20" i="2"/>
  <c r="E107" i="2"/>
  <c r="B31" i="5" s="1"/>
  <c r="E98" i="2"/>
  <c r="E86" i="2"/>
  <c r="O86" i="2" s="1"/>
  <c r="E38" i="2"/>
  <c r="O38" i="2" s="1"/>
  <c r="B23" i="5" l="1"/>
  <c r="F23" i="5" s="1"/>
  <c r="O20" i="2"/>
  <c r="S102" i="3"/>
  <c r="U78" i="3"/>
  <c r="O98" i="2"/>
  <c r="H134" i="3"/>
  <c r="F134" i="3"/>
  <c r="T134" i="3" s="1"/>
  <c r="G26" i="5"/>
  <c r="K26" i="5" s="1"/>
  <c r="P56" i="2"/>
  <c r="M50" i="3"/>
  <c r="D13" i="5" s="1"/>
  <c r="S40" i="3"/>
  <c r="C11" i="5"/>
  <c r="D103" i="3"/>
  <c r="D134" i="3" s="1"/>
  <c r="O107" i="2"/>
  <c r="I107" i="2"/>
  <c r="I108" i="2" s="1"/>
  <c r="C31" i="5"/>
  <c r="C33" i="5" s="1"/>
  <c r="E77" i="2"/>
  <c r="B24" i="5"/>
  <c r="F24" i="5" s="1"/>
  <c r="F30" i="5" s="1"/>
  <c r="I103" i="3"/>
  <c r="I134" i="3" s="1"/>
  <c r="C13" i="5"/>
  <c r="B11" i="5"/>
  <c r="G13" i="5"/>
  <c r="K13" i="5" s="1"/>
  <c r="K20" i="5" s="1"/>
  <c r="H78" i="3"/>
  <c r="E50" i="3"/>
  <c r="I78" i="3"/>
  <c r="C108" i="2"/>
  <c r="E108" i="2" s="1"/>
  <c r="O77" i="2"/>
  <c r="M24" i="3"/>
  <c r="S24" i="3" s="1"/>
  <c r="K103" i="3"/>
  <c r="K134" i="3" s="1"/>
  <c r="K78" i="3"/>
  <c r="E75" i="2"/>
  <c r="S50" i="3" l="1"/>
  <c r="C20" i="5"/>
  <c r="C22" i="5" s="1"/>
  <c r="F31" i="5"/>
  <c r="F33" i="5" s="1"/>
  <c r="B30" i="5"/>
  <c r="B33" i="5" s="1"/>
  <c r="S103" i="3"/>
  <c r="D11" i="5"/>
  <c r="D20" i="5" s="1"/>
  <c r="D22" i="5" s="1"/>
  <c r="E103" i="3"/>
  <c r="E134" i="3" s="1"/>
  <c r="B13" i="5"/>
  <c r="F13" i="5" s="1"/>
  <c r="E78" i="3"/>
  <c r="B21" i="5"/>
  <c r="F21" i="5" s="1"/>
  <c r="G20" i="5"/>
  <c r="O75" i="2"/>
  <c r="O108" i="2" s="1"/>
  <c r="H86" i="2"/>
  <c r="P86" i="2" s="1"/>
  <c r="H14" i="2"/>
  <c r="P14" i="2" s="1"/>
  <c r="M103" i="3"/>
  <c r="M134" i="3" s="1"/>
  <c r="M78" i="3"/>
  <c r="S134" i="3" l="1"/>
  <c r="F11" i="5"/>
  <c r="S78" i="3"/>
  <c r="B20" i="5"/>
  <c r="F20" i="5" s="1"/>
  <c r="K22" i="5"/>
  <c r="G22" i="5"/>
  <c r="H98" i="2"/>
  <c r="F108" i="2"/>
  <c r="H20" i="2"/>
  <c r="P20" i="2" s="1"/>
  <c r="H107" i="2" l="1"/>
  <c r="G31" i="5" s="1"/>
  <c r="K31" i="5" s="1"/>
  <c r="P107" i="2"/>
  <c r="B22" i="5"/>
  <c r="F22" i="5"/>
  <c r="H75" i="2"/>
  <c r="G23" i="5"/>
  <c r="K23" i="5" s="1"/>
  <c r="K30" i="5" s="1"/>
  <c r="P75" i="2"/>
  <c r="H108" i="2" l="1"/>
  <c r="G30" i="5"/>
  <c r="P108" i="2"/>
  <c r="G33" i="5" l="1"/>
  <c r="K33" i="5"/>
</calcChain>
</file>

<file path=xl/sharedStrings.xml><?xml version="1.0" encoding="utf-8"?>
<sst xmlns="http://schemas.openxmlformats.org/spreadsheetml/2006/main" count="734" uniqueCount="617">
  <si>
    <t>1. melléklet</t>
  </si>
  <si>
    <t>Rovat megnevezése</t>
  </si>
  <si>
    <t>Rovat-
szám</t>
  </si>
  <si>
    <t>kötelező feladatok</t>
  </si>
  <si>
    <t>önként vállalt feladatok</t>
  </si>
  <si>
    <t>ÖNKORMÁNYZAT</t>
  </si>
  <si>
    <t>NEFELEJCS ÓVODA KÖTELEZŐ FELADATOK ÖSSZESEN</t>
  </si>
  <si>
    <t>KÖZÖS HIVATAL KÖTELEZŐ FELADATOK ÖSSZESEN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</si>
  <si>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</si>
  <si>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</si>
  <si>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</si>
  <si>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</si>
  <si>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</si>
  <si>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</si>
  <si>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</si>
  <si>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</si>
  <si>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</si>
  <si>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</si>
  <si>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</si>
  <si>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</si>
  <si>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</si>
  <si>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</si>
  <si>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</si>
  <si>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</si>
  <si>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</si>
  <si>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</si>
  <si>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</si>
  <si>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</si>
  <si>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</si>
  <si>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</si>
  <si>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</si>
  <si>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</si>
  <si>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</si>
  <si>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</si>
  <si>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</si>
  <si>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</si>
  <si>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</si>
  <si>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</si>
  <si>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</si>
  <si>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</si>
  <si>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</si>
  <si>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</si>
  <si>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</si>
  <si>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</si>
  <si>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</si>
  <si>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</si>
  <si>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</si>
  <si>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</si>
  <si>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</si>
  <si>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</si>
  <si>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</si>
  <si>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</si>
  <si>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</si>
  <si>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</si>
  <si>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</si>
  <si>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</si>
  <si>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</si>
  <si>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</si>
  <si>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</si>
  <si>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</si>
  <si>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</si>
  <si>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</si>
  <si>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</si>
  <si>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</si>
  <si>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</si>
  <si>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</si>
  <si>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</si>
  <si>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</si>
  <si>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</si>
  <si>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</si>
  <si>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</si>
  <si>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</si>
  <si>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</si>
  <si>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B401</t>
  </si>
  <si>
    <t>Szolgáltatások ellenértéke</t>
  </si>
  <si>
    <t>B402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</si>
  <si>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</si>
  <si>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</si>
  <si>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</si>
  <si>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</si>
  <si>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</si>
  <si>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</si>
  <si>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</si>
  <si>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</si>
  <si>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</si>
  <si>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</si>
  <si>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</si>
  <si>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Egyéb működési bevételek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</si>
  <si>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</si>
  <si>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</si>
  <si>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</si>
  <si>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</si>
  <si>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</si>
  <si>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</si>
  <si>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</si>
  <si>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</si>
  <si>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</si>
  <si>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</si>
  <si>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</si>
  <si>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</si>
  <si>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</si>
  <si>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</si>
  <si>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</si>
  <si>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</si>
  <si>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</si>
  <si>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</si>
  <si>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</si>
  <si>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</si>
  <si>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</si>
  <si>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</si>
  <si>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</si>
  <si>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</si>
  <si>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</si>
  <si>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</si>
  <si>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</si>
  <si>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</si>
  <si>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</si>
  <si>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</si>
  <si>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</si>
  <si>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</si>
  <si>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</si>
  <si>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</si>
  <si>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</si>
  <si>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</si>
  <si>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</si>
  <si>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</si>
  <si>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</si>
  <si>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</si>
  <si>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</si>
  <si>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</si>
  <si>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</si>
  <si>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</si>
  <si>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</si>
  <si>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B8131</t>
  </si>
  <si>
    <t>B8132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</si>
  <si>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</si>
  <si>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</si>
  <si>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</si>
  <si>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</si>
  <si>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</si>
  <si>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</si>
  <si>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</si>
  <si>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</si>
  <si>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</si>
  <si>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</si>
  <si>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</si>
  <si>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</si>
  <si>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</si>
  <si>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</si>
  <si>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</si>
  <si>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</si>
  <si>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</si>
  <si>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</si>
  <si>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</si>
  <si>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</si>
  <si>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</si>
  <si>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</si>
  <si>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</si>
  <si>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</si>
  <si>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</si>
  <si>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</si>
  <si>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</si>
  <si>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</si>
  <si>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2. melléklet</t>
  </si>
  <si>
    <t>Önkormányzat</t>
  </si>
  <si>
    <t>Rovat-szám</t>
  </si>
  <si>
    <t xml:space="preserve"> ÖSSZESEN</t>
  </si>
  <si>
    <t>NEFELEJCS ÓVODA KÖTELEZŐ FELADATOK</t>
  </si>
  <si>
    <t xml:space="preserve">állami (államigazgatási) feladatok </t>
  </si>
  <si>
    <t>KÖZÖS HIVATAL  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</si>
  <si>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</si>
  <si>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</si>
  <si>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</si>
  <si>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</si>
  <si>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</si>
  <si>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</si>
  <si>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</si>
  <si>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</si>
  <si>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</si>
  <si>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</si>
  <si>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</si>
  <si>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</si>
  <si>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</si>
  <si>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</si>
  <si>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</si>
  <si>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</si>
  <si>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</si>
  <si>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</si>
  <si>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</si>
  <si>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</si>
  <si>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</si>
  <si>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</si>
  <si>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</si>
  <si>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</si>
  <si>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</si>
  <si>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</si>
  <si>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</si>
  <si>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</si>
  <si>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</si>
  <si>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</si>
  <si>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</si>
  <si>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</si>
  <si>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</si>
  <si>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</si>
  <si>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</si>
  <si>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</si>
  <si>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</si>
  <si>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</si>
  <si>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</si>
  <si>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</si>
  <si>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</si>
  <si>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</si>
  <si>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</si>
  <si>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</si>
  <si>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</si>
  <si>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</si>
  <si>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</si>
  <si>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</si>
  <si>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</si>
  <si>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</si>
  <si>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</si>
  <si>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</si>
  <si>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</si>
  <si>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</si>
  <si>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</si>
  <si>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</si>
  <si>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</si>
  <si>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</si>
  <si>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</si>
  <si>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</si>
  <si>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</si>
  <si>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</si>
  <si>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</si>
  <si>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</si>
  <si>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</si>
  <si>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</si>
  <si>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</si>
  <si>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</si>
  <si>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</si>
  <si>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</si>
  <si>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</si>
  <si>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</si>
  <si>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</si>
  <si>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</si>
  <si>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</si>
  <si>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</si>
  <si>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</si>
  <si>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</si>
  <si>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</si>
  <si>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</si>
  <si>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</si>
  <si>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</si>
  <si>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</si>
  <si>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</si>
  <si>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</si>
  <si>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</si>
  <si>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</si>
  <si>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</si>
  <si>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</si>
  <si>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</si>
  <si>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</si>
  <si>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</si>
  <si>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</si>
  <si>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</si>
  <si>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</si>
  <si>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</si>
  <si>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</si>
  <si>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</si>
  <si>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</si>
  <si>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</si>
  <si>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</si>
  <si>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</si>
  <si>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</si>
  <si>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</si>
  <si>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</si>
  <si>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</si>
  <si>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</si>
  <si>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</si>
  <si>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</si>
  <si>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</si>
  <si>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</si>
  <si>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</si>
  <si>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</si>
  <si>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</si>
  <si>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</si>
  <si>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</si>
  <si>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</si>
  <si>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</si>
  <si>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</si>
  <si>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</si>
  <si>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</si>
  <si>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</si>
  <si>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</si>
  <si>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</si>
  <si>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</si>
  <si>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</si>
  <si>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</si>
  <si>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</si>
  <si>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</si>
  <si>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</si>
  <si>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</si>
  <si>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</si>
  <si>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</si>
  <si>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</si>
  <si>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</si>
  <si>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</si>
  <si>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</si>
  <si>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</si>
  <si>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</si>
  <si>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</si>
  <si>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</si>
  <si>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</si>
  <si>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</si>
  <si>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</si>
  <si>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</si>
  <si>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</si>
  <si>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</si>
  <si>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</si>
  <si>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</si>
  <si>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</si>
  <si>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</si>
  <si>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</si>
  <si>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</si>
  <si>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</si>
  <si>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</si>
  <si>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</si>
  <si>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</si>
  <si>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</si>
  <si>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</si>
  <si>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</si>
  <si>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</si>
  <si>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</si>
  <si>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</si>
  <si>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</si>
  <si>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</si>
  <si>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</si>
  <si>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</si>
  <si>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</si>
  <si>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</si>
  <si>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</si>
  <si>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</si>
  <si>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</si>
  <si>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</si>
  <si>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</si>
  <si>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</si>
  <si>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</si>
  <si>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</si>
  <si>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</si>
  <si>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</si>
  <si>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K9111</t>
  </si>
  <si>
    <t>Likviditási célú hitelek, kölcsönök törlesztése pénzügyi vállalkozásnak</t>
  </si>
  <si>
    <t>K9112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</si>
  <si>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</si>
  <si>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</si>
  <si>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</si>
  <si>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</si>
  <si>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</si>
  <si>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</si>
  <si>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K9123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</si>
  <si>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</si>
  <si>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</si>
  <si>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</si>
  <si>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</si>
  <si>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</si>
  <si>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</si>
  <si>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</si>
  <si>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</si>
  <si>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</si>
  <si>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</si>
  <si>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</si>
  <si>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</si>
  <si>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</si>
  <si>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</si>
  <si>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</si>
  <si>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</si>
  <si>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</si>
  <si>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</si>
  <si>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</si>
  <si>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</si>
  <si>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</si>
  <si>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</si>
  <si>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</si>
  <si>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</si>
  <si>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</si>
  <si>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</si>
  <si>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</si>
  <si>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</si>
  <si>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</si>
  <si>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</si>
  <si>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Beruházás megnevezése</t>
  </si>
  <si>
    <t>Tervezett nettó  kiadási előirányzat</t>
  </si>
  <si>
    <t>Beruházáshoz kapcsolódó ÁFA</t>
  </si>
  <si>
    <t>Az egységes rovatrend szerint a kiemelt kiadási és bevételi jogcímek</t>
  </si>
  <si>
    <t>I. melléklet.</t>
  </si>
  <si>
    <t>Nefelejcs óvoda</t>
  </si>
  <si>
    <t>Közös Hivatal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</si>
  <si>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</si>
  <si>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</si>
  <si>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</si>
  <si>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</si>
  <si>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</si>
  <si>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</si>
  <si>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K5.1.Ebből tartalék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</si>
  <si>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</si>
  <si>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</si>
  <si>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</si>
  <si>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</si>
  <si>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</si>
  <si>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</si>
  <si>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</si>
  <si>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</si>
  <si>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</si>
  <si>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</si>
  <si>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</si>
  <si>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</si>
  <si>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</si>
  <si>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</si>
  <si>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</si>
  <si>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Eredeti előirányzat</t>
  </si>
  <si>
    <t>Módosított előirányzat</t>
  </si>
  <si>
    <t>Önkormányzat eredeti előirányzat</t>
  </si>
  <si>
    <t>Önkormányzat módosított előirányzat</t>
  </si>
  <si>
    <t>B65</t>
  </si>
  <si>
    <t>K513</t>
  </si>
  <si>
    <t>Sopronkövesd község Önkormányzatának,   Nefelejcs Óvodának és Sopronkövesdi Közös Önkormányzat Hivatal  a 2020. évi költségvetése</t>
  </si>
  <si>
    <t>B1131</t>
  </si>
  <si>
    <t>Települési önkormányzatok gyermekétkeztetési  feladatainak támogatása</t>
  </si>
  <si>
    <t>B1132</t>
  </si>
  <si>
    <t>Települési önkormányzatok szociális, gyermekjólétiés gyermekétkeztetési feladatainak támogatása</t>
  </si>
  <si>
    <t>Települési önkormányzatok egyes szociális és gyermekjóléti feladatainak támogatása</t>
  </si>
  <si>
    <t>B411</t>
  </si>
  <si>
    <t>B64</t>
  </si>
  <si>
    <t>3. melléklet</t>
  </si>
  <si>
    <t>Sopronkövesd község Önkormányzat, Nefelejcs Óvoda és a Sopronkövesdi Közös Önkormányzati Hivatal 2019. évi zárszámadása</t>
  </si>
  <si>
    <t>Az európai uniós forrásból finanszírozott támogatással megvalósuló programok, projektek kiadásai, bevételei, valamint a helyi önkormányzat ilyen projektekhez történő hozzájárulásai (Ft)</t>
  </si>
  <si>
    <t>9. melléklet</t>
  </si>
  <si>
    <t>ÖNKORMÁNYZATI ELŐIRÁNYZATOK</t>
  </si>
  <si>
    <t>KEHOP-5.4.1-16-2016-0012 Szemléletformázási programok</t>
  </si>
  <si>
    <t>eredeti ei.</t>
  </si>
  <si>
    <t>módosított ei.</t>
  </si>
  <si>
    <t>teljesítés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</si>
  <si>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</si>
  <si>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</si>
  <si>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</si>
  <si>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</si>
  <si>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</si>
  <si>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</si>
  <si>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</si>
  <si>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</si>
  <si>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</si>
  <si>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4. melléklet</t>
  </si>
  <si>
    <t>TOP-1.4.1-19-GM1-2019-00014</t>
  </si>
  <si>
    <t>MEGNEVEZÉS</t>
  </si>
  <si>
    <t xml:space="preserve">Költségvetési engedélyezett létszámkeret (álláshely) (fő) ÖNKORMÁNYZAT </t>
  </si>
  <si>
    <t>Költségvetési engedélyezett létszámkeret (álláshely) (fő) KÖZÖS ÖNKORMÁNYZATI HIVATAL</t>
  </si>
  <si>
    <t xml:space="preserve">Költségvetési engedélyezett létszámkeret (álláshely) (fő) NEFELEJCS ÓVODA 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</si>
  <si>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</si>
  <si>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</si>
  <si>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</si>
  <si>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</si>
  <si>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</si>
  <si>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</si>
  <si>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</si>
  <si>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</si>
  <si>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</si>
  <si>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</si>
  <si>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</si>
  <si>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</si>
  <si>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</si>
  <si>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</si>
  <si>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</si>
  <si>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</si>
  <si>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</si>
  <si>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</si>
  <si>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</si>
  <si>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</si>
  <si>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</si>
  <si>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</si>
  <si>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</si>
  <si>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</si>
  <si>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</si>
  <si>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</si>
  <si>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</si>
  <si>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</si>
  <si>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B75</t>
  </si>
  <si>
    <t>B410</t>
  </si>
  <si>
    <t>Óvoda konyha terv</t>
  </si>
  <si>
    <t>B4081</t>
  </si>
  <si>
    <t>B4082</t>
  </si>
  <si>
    <t xml:space="preserve">Befektetett pénzügyi eszközökből származó bevételek </t>
  </si>
  <si>
    <t xml:space="preserve">Egyéb kapott (járó) kamatok és kamatjellegű bevételek </t>
  </si>
  <si>
    <t>Kamatbevételek és más nyereségjellegű bevételek</t>
  </si>
  <si>
    <t>B4091</t>
  </si>
  <si>
    <t>B4092</t>
  </si>
  <si>
    <t>B409</t>
  </si>
  <si>
    <t>Részesedésekből származó pénzügyi műveletek bevételei</t>
  </si>
  <si>
    <t xml:space="preserve">Más egyéb pénzügyi műveletek bevételei </t>
  </si>
  <si>
    <t>B62</t>
  </si>
  <si>
    <t xml:space="preserve">Működési célú visszatérítendő támogatások, kölcsönök visszatérülése államháztartáson kívülről </t>
  </si>
  <si>
    <t>B74</t>
  </si>
  <si>
    <t xml:space="preserve">Felhalmozási célú visszatérítendő támogatások, kölcsönök visszatérülése kormányoktól és más nemzetközi szervezetektől </t>
  </si>
  <si>
    <t xml:space="preserve">Felhalmozási célú visszatérítendő támogatások, kölcsönök visszatérülése államháztartáson kívülről </t>
  </si>
  <si>
    <t>B8191</t>
  </si>
  <si>
    <t>B8192</t>
  </si>
  <si>
    <t>B819</t>
  </si>
  <si>
    <t xml:space="preserve">Hosszú lejáratú tulajdonosi kölcsönök bevételei </t>
  </si>
  <si>
    <t>Rövid lejáratú tulajdonosi kölcsönök bevételei</t>
  </si>
  <si>
    <t>Tulajdonosi kölcsönök bevételei</t>
  </si>
  <si>
    <t>Hitelek, kölcsönök felvétele külföldi pénzintézetektől</t>
  </si>
  <si>
    <t>B825</t>
  </si>
  <si>
    <t>Váltóbevételek</t>
  </si>
  <si>
    <t>B84</t>
  </si>
  <si>
    <t>K5021</t>
  </si>
  <si>
    <t>K5022</t>
  </si>
  <si>
    <t>K5023</t>
  </si>
  <si>
    <t>A helyi önkormányzatok előző évi elszámolásából származó kiadások</t>
  </si>
  <si>
    <t>Egyéb elvonások, befizetések</t>
  </si>
  <si>
    <t xml:space="preserve">A helyi önkormányzatok törvényi előíráson alapuló befizetései </t>
  </si>
  <si>
    <t>K511</t>
  </si>
  <si>
    <t xml:space="preserve">Működési célú támogatások az Európai Uniónak </t>
  </si>
  <si>
    <t xml:space="preserve">Felhalmozási célú támogatások az Európai Uniónak </t>
  </si>
  <si>
    <t>K89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</si>
  <si>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</si>
  <si>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</si>
  <si>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</si>
  <si>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</si>
  <si>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K9191</t>
  </si>
  <si>
    <t>K9192</t>
  </si>
  <si>
    <t>K919</t>
  </si>
  <si>
    <t xml:space="preserve">Hosszú lejáratú tulajdonosi kölcsönök kiadásai </t>
  </si>
  <si>
    <t xml:space="preserve">Rövid lejáratú tulajdonosi kölcsönök kiadásai </t>
  </si>
  <si>
    <t>Tulajdonosi kölcsönök kiadásai</t>
  </si>
  <si>
    <t xml:space="preserve">Hitelek, kölcsönök törlesztése külföldi pénzintézeteknek </t>
  </si>
  <si>
    <t>K925</t>
  </si>
  <si>
    <t>Váltókiadások</t>
  </si>
  <si>
    <t>K94</t>
  </si>
  <si>
    <t>Sopronkövesd község 2022. évi beruházási, és nem rendszeres karbantartási kiadásainak terve</t>
  </si>
  <si>
    <t>4.1. melléklet</t>
  </si>
  <si>
    <t>Beruházás jellege</t>
  </si>
  <si>
    <t>COFOG</t>
  </si>
  <si>
    <t>Bölcsöde kivitelezési munkálatok</t>
  </si>
  <si>
    <t>0562</t>
  </si>
  <si>
    <t>104031</t>
  </si>
  <si>
    <t>Bölcsödei berendezések</t>
  </si>
  <si>
    <t>0564</t>
  </si>
  <si>
    <t>Franciska lakópark útalap kiépítése</t>
  </si>
  <si>
    <t>045120</t>
  </si>
  <si>
    <t>Franciska lakópark csapadékvízelvezetés</t>
  </si>
  <si>
    <t>066020</t>
  </si>
  <si>
    <t>Sportcsarnok közművesítés parkoló kialakítás</t>
  </si>
  <si>
    <t>Agghegyi utak fejlesztése</t>
  </si>
  <si>
    <t>Zsírfogó beépítése</t>
  </si>
  <si>
    <t>Cifra-hídnál parkoló kiépítése</t>
  </si>
  <si>
    <t>Látogató központ berendezései</t>
  </si>
  <si>
    <t>Kisértékű tárgyi eszközök(védő, alkotó, bölcsőde)</t>
  </si>
  <si>
    <t>104030</t>
  </si>
  <si>
    <t>Magtár köz útjának kiszabályozása, engedélye, kavicsozása</t>
  </si>
  <si>
    <t>Mart aszfaltos útjavítás (Dózsa köz, Temető mellett, Liliom II. lakópark-Vasút sor, Szent László u.)</t>
  </si>
  <si>
    <t>Akác utcai útelemek</t>
  </si>
  <si>
    <t>Margaréta utcai kerékpárúttal szembeni terület lefedése</t>
  </si>
  <si>
    <t>Vízmű felújítások</t>
  </si>
  <si>
    <t>0571</t>
  </si>
  <si>
    <t>052020</t>
  </si>
  <si>
    <t>Kápolna külső felújítása</t>
  </si>
  <si>
    <t>Önkormányzati beruházások összesen:</t>
  </si>
  <si>
    <t>Óvodai térkövezés</t>
  </si>
  <si>
    <t>911040</t>
  </si>
  <si>
    <t>Óvodai parkoló</t>
  </si>
  <si>
    <t>Óvoda Összesen</t>
  </si>
  <si>
    <t>Felhalmozási kiadások mindösszesen:</t>
  </si>
  <si>
    <t>Pályázati önrész</t>
  </si>
  <si>
    <t>056-057</t>
  </si>
  <si>
    <t>011130</t>
  </si>
  <si>
    <t>2022. évi tervezett beruházások összesen</t>
  </si>
  <si>
    <t>Hársfa utca</t>
  </si>
  <si>
    <t>Kossuth utcai kerékpárút</t>
  </si>
  <si>
    <t>Gyógynövényház</t>
  </si>
  <si>
    <t>Meseösvény</t>
  </si>
  <si>
    <t>Elszámolásból származó bevételek</t>
  </si>
  <si>
    <t>Készletértékesítés ellenértéke</t>
  </si>
  <si>
    <t>Közvetített szolgáltatások ellenértéke</t>
  </si>
  <si>
    <t>Biztosító által fizetett kártérítés</t>
  </si>
  <si>
    <r>
      <t>Működési célú visszatérítendő támogatások, kölcsönök visszatérülése</t>
    </r>
    <r>
      <rPr>
        <strike/>
        <sz val="14"/>
        <rFont val="Bookman Old Style"/>
        <family val="1"/>
        <charset val="238"/>
      </rPr>
      <t xml:space="preserve"> </t>
    </r>
    <r>
      <rPr>
        <sz val="14"/>
        <rFont val="Bookman Old Style"/>
        <family val="1"/>
        <charset val="238"/>
      </rPr>
      <t xml:space="preserve">Európai Uniótól </t>
    </r>
  </si>
  <si>
    <t xml:space="preserve">Működési célú visszatérítendő támogatások, kölcsönök visszatérülése kormányoktól és más nemzetközi szervezetektől </t>
  </si>
  <si>
    <t>Felhalmozási célú visszatérítendő támogatások, kölcsönök visszatérülése</t>
  </si>
  <si>
    <t>Hosszú lejáratú hitelek, kölcsönök felvétele pénzügyi vállalkozástól</t>
  </si>
  <si>
    <t>Rövid lejáratú hitelek, kölcsönök felvétele  pénzügyi vállalkozástól</t>
  </si>
  <si>
    <t>Hitel-, kölcsönfelvétel</t>
  </si>
  <si>
    <r>
      <t xml:space="preserve"> </t>
    </r>
    <r>
      <rPr>
        <sz val="14"/>
        <rFont val="Bookman Old Style"/>
        <family val="1"/>
        <charset val="238"/>
      </rPr>
      <t>Éven belüli lejáratú belföldi értékpapírok kibocsátása</t>
    </r>
  </si>
  <si>
    <t xml:space="preserve">Előző év költségvetési maradványának igénybevétele </t>
  </si>
  <si>
    <t>Előző év vállalkozási maradványának igénybevétele</t>
  </si>
  <si>
    <t xml:space="preserve">Lekötött bankbetétek megszüntetése </t>
  </si>
  <si>
    <t>Hitelek, kölcsönök felvétele külföldi kormányoktól és nemzetközi szervezetektől</t>
  </si>
  <si>
    <r>
      <t>Elvonások és befizetések</t>
    </r>
    <r>
      <rPr>
        <b/>
        <strike/>
        <sz val="10"/>
        <color rgb="FFFF0000"/>
        <rFont val="Bookman Old Style"/>
        <family val="1"/>
        <charset val="238"/>
      </rPr>
      <t xml:space="preserve"> </t>
    </r>
  </si>
  <si>
    <t>Tartalékok</t>
  </si>
  <si>
    <t>Hosszú lejáratú hitelek, kölcsönök törlesztése pénzügyi vállalkozásnak</t>
  </si>
  <si>
    <t>Rövid lejáratú hitelek, kölcsönök törlesztése pénzügyi vállalkozásnak</t>
  </si>
  <si>
    <t xml:space="preserve">Befektetési célú belföldi értékpapírok vásárlása </t>
  </si>
  <si>
    <t xml:space="preserve"> Kincstárjegyek beváltása </t>
  </si>
  <si>
    <t xml:space="preserve">Éven belüli lejáratú belföldi értékpapírok beváltása </t>
  </si>
  <si>
    <t>Pénzeszközök lekötött betétként elhelyezése</t>
  </si>
  <si>
    <t>Hitelek, kölcsönök törlesztése külföldi kormányoknak és nemzetközi szervezeteknek</t>
  </si>
  <si>
    <t>Zöld Szív Bölcsőde</t>
  </si>
  <si>
    <t>ZÖLD SZÍV BÖLCSŐDE  KÖTELEZŐ FELADATOK</t>
  </si>
  <si>
    <t>ZÖLD SZÍV BÖLCSŐDE  KÖTELEZŐ FELADATOK ÖSSZESEN</t>
  </si>
  <si>
    <t>ZÖLD SZÍV BÖLCSŐDE KÖTELEZŐ FELADATOK</t>
  </si>
  <si>
    <t>2022. eredeti előirányzat</t>
  </si>
  <si>
    <t>2022. módosított előirányzat</t>
  </si>
  <si>
    <t>Költségvetési engedélyezett létszámkeret (álláshely) (fő) ZÖLD SZÍV BÖLCSŐDE</t>
  </si>
  <si>
    <t>Sopronkövesd község Önkormányzatának,   Nefelejcs Óvodának, Sopronkövesdi Közös Önkormányzat Hivatal és a Zöld Szív Bölcsőde a  2022. évi költségvetés módosítás</t>
  </si>
  <si>
    <t>Sopronkövesd község Önkormányzatának,   Nefelejcs Óvodának, Sopronkövesdi Közös Önkormányzat Hivatal és Zöld Szív Bölcsőde  a 2022. évi költségvetés módosítása</t>
  </si>
  <si>
    <t xml:space="preserve">Tartalékok </t>
  </si>
  <si>
    <t xml:space="preserve">                    </t>
  </si>
  <si>
    <t>Módosított előirányzat ÁFA</t>
  </si>
  <si>
    <t xml:space="preserve">Turisztikai pályázaton még várható kiadások                                                                                        </t>
  </si>
  <si>
    <t>2022.évi módosított előirányzat összesen</t>
  </si>
  <si>
    <t>Sopronkövesd község Önkormányzatának, Nefelejcs Óvodának, Sopronkövesdi Közös Önkormányzati Hivata és a Sopronkövesdi Zöld Szív Bölcsőde a 2022. évi költségvetés módosítása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</si>
</sst>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#########"/>
    <numFmt numFmtId="165" formatCode="0__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Tahoma"/>
      <family val="2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indexed="8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Bookman Old Style"/>
      <family val="1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sz val="14"/>
      <color indexed="8"/>
      <name val="Bookman Old Style"/>
      <family val="1"/>
      <charset val="238"/>
    </font>
    <font>
      <sz val="14"/>
      <name val="Tahoma"/>
      <family val="2"/>
      <charset val="238"/>
    </font>
    <font>
      <sz val="14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trike/>
      <sz val="10"/>
      <color rgb="FFFF0000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strike/>
      <sz val="14"/>
      <name val="Bookman Old Style"/>
      <family val="1"/>
      <charset val="238"/>
    </font>
    <font>
      <b/>
      <sz val="14"/>
      <name val="Calibri"/>
      <family val="2"/>
      <charset val="238"/>
      <scheme val="minor"/>
    </font>
    <font>
      <sz val="14"/>
      <name val="Book Antiqu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CE44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/>
    <xf numFmtId="0" fontId="16" fillId="0" borderId="0"/>
    <xf numFmtId="0" fontId="7" fillId="0" borderId="0"/>
    <xf numFmtId="0" fontId="6" fillId="0" borderId="0"/>
    <xf numFmtId="0" fontId="55" fillId="0" borderId="0"/>
    <xf numFmtId="0" fontId="6" fillId="0" borderId="0"/>
    <xf numFmtId="0" fontId="4" fillId="0" borderId="0"/>
    <xf numFmtId="0" fontId="4" fillId="0" borderId="0"/>
    <xf numFmtId="0" fontId="3" fillId="0" borderId="0"/>
  </cellStyleXfs>
  <cellXfs count="304">
    <xf numFmtId="0" fontId="0" fillId="0" borderId="0" xfId="0"/>
    <xf numFmtId="0" fontId="10" fillId="0" borderId="0" xfId="1"/>
    <xf numFmtId="0" fontId="13" fillId="0" borderId="0" xfId="1" applyFont="1"/>
    <xf numFmtId="3" fontId="10" fillId="0" borderId="0" xfId="1" applyNumberFormat="1"/>
    <xf numFmtId="3" fontId="11" fillId="0" borderId="0" xfId="1" applyNumberFormat="1" applyFont="1"/>
    <xf numFmtId="0" fontId="14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/>
    </xf>
    <xf numFmtId="3" fontId="11" fillId="0" borderId="1" xfId="1" applyNumberFormat="1" applyFont="1" applyBorder="1"/>
    <xf numFmtId="0" fontId="15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/>
    </xf>
    <xf numFmtId="0" fontId="20" fillId="2" borderId="1" xfId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left" vertical="center" wrapText="1"/>
    </xf>
    <xf numFmtId="0" fontId="21" fillId="4" borderId="1" xfId="1" applyFont="1" applyFill="1" applyBorder="1"/>
    <xf numFmtId="0" fontId="23" fillId="4" borderId="1" xfId="1" applyFont="1" applyFill="1" applyBorder="1"/>
    <xf numFmtId="0" fontId="11" fillId="0" borderId="0" xfId="1" applyFont="1"/>
    <xf numFmtId="3" fontId="11" fillId="0" borderId="0" xfId="1" applyNumberFormat="1" applyFont="1" applyAlignment="1">
      <alignment horizontal="right"/>
    </xf>
    <xf numFmtId="0" fontId="24" fillId="0" borderId="0" xfId="1" applyFont="1"/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/>
    </xf>
    <xf numFmtId="3" fontId="24" fillId="0" borderId="1" xfId="1" applyNumberFormat="1" applyFont="1" applyBorder="1"/>
    <xf numFmtId="164" fontId="15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0" fontId="17" fillId="0" borderId="1" xfId="1" applyFont="1" applyBorder="1" applyAlignment="1">
      <alignment vertical="center" wrapText="1"/>
    </xf>
    <xf numFmtId="164" fontId="17" fillId="0" borderId="1" xfId="1" applyNumberFormat="1" applyFont="1" applyBorder="1" applyAlignment="1">
      <alignment vertical="center"/>
    </xf>
    <xf numFmtId="0" fontId="15" fillId="5" borderId="1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left" vertical="center" wrapText="1"/>
    </xf>
    <xf numFmtId="0" fontId="18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0" fontId="25" fillId="6" borderId="1" xfId="1" applyFont="1" applyFill="1" applyBorder="1"/>
    <xf numFmtId="3" fontId="21" fillId="6" borderId="1" xfId="1" applyNumberFormat="1" applyFont="1" applyFill="1" applyBorder="1"/>
    <xf numFmtId="165" fontId="15" fillId="0" borderId="1" xfId="1" applyNumberFormat="1" applyFont="1" applyBorder="1" applyAlignment="1">
      <alignment horizontal="left" vertical="center"/>
    </xf>
    <xf numFmtId="164" fontId="21" fillId="2" borderId="1" xfId="1" applyNumberFormat="1" applyFont="1" applyFill="1" applyBorder="1" applyAlignment="1">
      <alignment vertical="center"/>
    </xf>
    <xf numFmtId="0" fontId="27" fillId="0" borderId="0" xfId="1" applyFont="1" applyAlignment="1">
      <alignment horizontal="left" vertical="center" wrapText="1"/>
    </xf>
    <xf numFmtId="0" fontId="26" fillId="0" borderId="0" xfId="1" applyFont="1" applyAlignment="1">
      <alignment horizontal="left" vertical="center" wrapText="1"/>
    </xf>
    <xf numFmtId="0" fontId="27" fillId="0" borderId="0" xfId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13" fillId="0" borderId="0" xfId="1" applyFont="1" applyAlignment="1">
      <alignment horizontal="center" vertical="center" wrapText="1"/>
    </xf>
    <xf numFmtId="3" fontId="10" fillId="0" borderId="0" xfId="1" applyNumberFormat="1" applyAlignment="1">
      <alignment horizontal="right"/>
    </xf>
    <xf numFmtId="0" fontId="24" fillId="0" borderId="3" xfId="1" applyFont="1" applyBorder="1"/>
    <xf numFmtId="0" fontId="17" fillId="0" borderId="3" xfId="1" applyFont="1" applyBorder="1"/>
    <xf numFmtId="0" fontId="17" fillId="4" borderId="3" xfId="1" applyFont="1" applyFill="1" applyBorder="1"/>
    <xf numFmtId="3" fontId="17" fillId="4" borderId="3" xfId="1" applyNumberFormat="1" applyFont="1" applyFill="1" applyBorder="1"/>
    <xf numFmtId="0" fontId="17" fillId="7" borderId="0" xfId="1" applyFont="1" applyFill="1"/>
    <xf numFmtId="3" fontId="24" fillId="0" borderId="0" xfId="1" applyNumberFormat="1" applyFont="1"/>
    <xf numFmtId="3" fontId="24" fillId="7" borderId="0" xfId="1" applyNumberFormat="1" applyFont="1" applyFill="1"/>
    <xf numFmtId="3" fontId="17" fillId="0" borderId="4" xfId="1" applyNumberFormat="1" applyFont="1" applyBorder="1"/>
    <xf numFmtId="3" fontId="30" fillId="0" borderId="1" xfId="1" applyNumberFormat="1" applyFont="1" applyBorder="1"/>
    <xf numFmtId="3" fontId="31" fillId="6" borderId="1" xfId="1" applyNumberFormat="1" applyFont="1" applyFill="1" applyBorder="1"/>
    <xf numFmtId="3" fontId="32" fillId="0" borderId="1" xfId="1" applyNumberFormat="1" applyFont="1" applyBorder="1"/>
    <xf numFmtId="3" fontId="31" fillId="2" borderId="1" xfId="1" applyNumberFormat="1" applyFont="1" applyFill="1" applyBorder="1" applyAlignment="1">
      <alignment vertical="center"/>
    </xf>
    <xf numFmtId="3" fontId="33" fillId="0" borderId="1" xfId="1" applyNumberFormat="1" applyFont="1" applyBorder="1" applyAlignment="1">
      <alignment horizontal="left" vertical="center" wrapText="1"/>
    </xf>
    <xf numFmtId="3" fontId="33" fillId="0" borderId="1" xfId="1" applyNumberFormat="1" applyFont="1" applyBorder="1" applyAlignment="1">
      <alignment horizontal="left" vertical="center"/>
    </xf>
    <xf numFmtId="3" fontId="31" fillId="2" borderId="1" xfId="1" applyNumberFormat="1" applyFont="1" applyFill="1" applyBorder="1" applyAlignment="1">
      <alignment horizontal="right" wrapText="1"/>
    </xf>
    <xf numFmtId="3" fontId="34" fillId="4" borderId="1" xfId="1" applyNumberFormat="1" applyFont="1" applyFill="1" applyBorder="1" applyAlignment="1">
      <alignment horizontal="right"/>
    </xf>
    <xf numFmtId="0" fontId="30" fillId="0" borderId="1" xfId="1" applyFont="1" applyBorder="1"/>
    <xf numFmtId="3" fontId="9" fillId="0" borderId="1" xfId="1" applyNumberFormat="1" applyFont="1" applyBorder="1"/>
    <xf numFmtId="3" fontId="35" fillId="0" borderId="1" xfId="1" applyNumberFormat="1" applyFont="1" applyBorder="1" applyAlignment="1">
      <alignment horizontal="left" vertical="center" wrapText="1"/>
    </xf>
    <xf numFmtId="0" fontId="35" fillId="0" borderId="1" xfId="1" applyFont="1" applyBorder="1" applyAlignment="1">
      <alignment horizontal="left" vertical="center" wrapText="1"/>
    </xf>
    <xf numFmtId="0" fontId="33" fillId="0" borderId="1" xfId="1" applyFont="1" applyBorder="1" applyAlignment="1">
      <alignment horizontal="left" vertical="center" wrapText="1"/>
    </xf>
    <xf numFmtId="3" fontId="35" fillId="0" borderId="1" xfId="1" applyNumberFormat="1" applyFont="1" applyBorder="1" applyAlignment="1">
      <alignment horizontal="left" vertical="center"/>
    </xf>
    <xf numFmtId="0" fontId="35" fillId="0" borderId="1" xfId="1" applyFont="1" applyBorder="1" applyAlignment="1">
      <alignment horizontal="left" vertical="center"/>
    </xf>
    <xf numFmtId="3" fontId="36" fillId="0" borderId="1" xfId="1" applyNumberFormat="1" applyFont="1" applyBorder="1" applyAlignment="1">
      <alignment horizontal="right" vertical="center"/>
    </xf>
    <xf numFmtId="3" fontId="37" fillId="0" borderId="1" xfId="1" applyNumberFormat="1" applyFont="1" applyBorder="1" applyAlignment="1">
      <alignment horizontal="right" vertical="center"/>
    </xf>
    <xf numFmtId="0" fontId="37" fillId="0" borderId="1" xfId="1" applyFont="1" applyBorder="1" applyAlignment="1">
      <alignment horizontal="right" vertical="center"/>
    </xf>
    <xf numFmtId="0" fontId="33" fillId="0" borderId="1" xfId="1" applyFont="1" applyBorder="1" applyAlignment="1">
      <alignment horizontal="left" vertical="center"/>
    </xf>
    <xf numFmtId="3" fontId="34" fillId="6" borderId="1" xfId="1" applyNumberFormat="1" applyFont="1" applyFill="1" applyBorder="1"/>
    <xf numFmtId="3" fontId="34" fillId="2" borderId="1" xfId="1" applyNumberFormat="1" applyFont="1" applyFill="1" applyBorder="1" applyAlignment="1">
      <alignment vertical="center"/>
    </xf>
    <xf numFmtId="3" fontId="34" fillId="2" borderId="1" xfId="1" applyNumberFormat="1" applyFont="1" applyFill="1" applyBorder="1" applyAlignment="1">
      <alignment horizontal="right" wrapText="1"/>
    </xf>
    <xf numFmtId="3" fontId="8" fillId="0" borderId="0" xfId="1" applyNumberFormat="1" applyFont="1"/>
    <xf numFmtId="0" fontId="38" fillId="0" borderId="0" xfId="1" applyFont="1"/>
    <xf numFmtId="3" fontId="38" fillId="0" borderId="0" xfId="1" applyNumberFormat="1" applyFont="1"/>
    <xf numFmtId="3" fontId="39" fillId="0" borderId="0" xfId="1" applyNumberFormat="1" applyFont="1"/>
    <xf numFmtId="0" fontId="40" fillId="0" borderId="0" xfId="1" applyFont="1"/>
    <xf numFmtId="0" fontId="41" fillId="0" borderId="0" xfId="1" applyFont="1"/>
    <xf numFmtId="3" fontId="41" fillId="0" borderId="0" xfId="1" applyNumberFormat="1" applyFont="1"/>
    <xf numFmtId="3" fontId="42" fillId="0" borderId="0" xfId="1" applyNumberFormat="1" applyFont="1"/>
    <xf numFmtId="3" fontId="42" fillId="0" borderId="0" xfId="1" applyNumberFormat="1" applyFont="1" applyAlignment="1">
      <alignment horizontal="center"/>
    </xf>
    <xf numFmtId="3" fontId="42" fillId="0" borderId="8" xfId="1" applyNumberFormat="1" applyFont="1" applyBorder="1" applyAlignment="1">
      <alignment horizontal="center"/>
    </xf>
    <xf numFmtId="3" fontId="35" fillId="0" borderId="1" xfId="1" applyNumberFormat="1" applyFont="1" applyBorder="1" applyAlignment="1">
      <alignment horizontal="right" vertical="center"/>
    </xf>
    <xf numFmtId="3" fontId="33" fillId="0" borderId="1" xfId="1" applyNumberFormat="1" applyFont="1" applyBorder="1" applyAlignment="1">
      <alignment horizontal="right"/>
    </xf>
    <xf numFmtId="3" fontId="11" fillId="0" borderId="0" xfId="1" applyNumberFormat="1" applyFont="1" applyFill="1"/>
    <xf numFmtId="3" fontId="11" fillId="0" borderId="1" xfId="1" applyNumberFormat="1" applyFont="1" applyFill="1" applyBorder="1"/>
    <xf numFmtId="3" fontId="32" fillId="0" borderId="1" xfId="1" applyNumberFormat="1" applyFont="1" applyFill="1" applyBorder="1"/>
    <xf numFmtId="3" fontId="33" fillId="0" borderId="1" xfId="1" applyNumberFormat="1" applyFont="1" applyFill="1" applyBorder="1" applyAlignment="1">
      <alignment horizontal="left" vertical="center"/>
    </xf>
    <xf numFmtId="3" fontId="33" fillId="0" borderId="1" xfId="1" applyNumberFormat="1" applyFont="1" applyFill="1" applyBorder="1" applyAlignment="1">
      <alignment horizontal="left" vertical="center" wrapText="1"/>
    </xf>
    <xf numFmtId="3" fontId="36" fillId="0" borderId="1" xfId="1" applyNumberFormat="1" applyFont="1" applyFill="1" applyBorder="1" applyAlignment="1">
      <alignment horizontal="right" vertical="center"/>
    </xf>
    <xf numFmtId="3" fontId="42" fillId="0" borderId="0" xfId="1" applyNumberFormat="1" applyFont="1" applyFill="1"/>
    <xf numFmtId="3" fontId="39" fillId="0" borderId="0" xfId="1" applyNumberFormat="1" applyFont="1" applyFill="1"/>
    <xf numFmtId="0" fontId="13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4" fillId="0" borderId="0" xfId="0" applyFont="1"/>
    <xf numFmtId="3" fontId="0" fillId="0" borderId="0" xfId="0" applyNumberFormat="1"/>
    <xf numFmtId="0" fontId="21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24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24" fillId="0" borderId="1" xfId="0" applyFont="1" applyBorder="1" applyAlignment="1">
      <alignment wrapText="1"/>
    </xf>
    <xf numFmtId="0" fontId="17" fillId="8" borderId="1" xfId="0" applyFont="1" applyFill="1" applyBorder="1"/>
    <xf numFmtId="0" fontId="24" fillId="8" borderId="1" xfId="0" applyFont="1" applyFill="1" applyBorder="1"/>
    <xf numFmtId="3" fontId="0" fillId="8" borderId="1" xfId="0" applyNumberFormat="1" applyFill="1" applyBorder="1"/>
    <xf numFmtId="0" fontId="4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1" fillId="8" borderId="1" xfId="0" applyFont="1" applyFill="1" applyBorder="1"/>
    <xf numFmtId="0" fontId="23" fillId="8" borderId="1" xfId="0" applyFont="1" applyFill="1" applyBorder="1"/>
    <xf numFmtId="0" fontId="44" fillId="0" borderId="0" xfId="0" applyFont="1" applyAlignment="1">
      <alignment horizontal="center" wrapText="1"/>
    </xf>
    <xf numFmtId="0" fontId="45" fillId="0" borderId="0" xfId="0" applyFont="1"/>
    <xf numFmtId="3" fontId="46" fillId="0" borderId="0" xfId="0" applyNumberFormat="1" applyFont="1" applyAlignment="1">
      <alignment horizontal="center"/>
    </xf>
    <xf numFmtId="0" fontId="39" fillId="0" borderId="0" xfId="1" applyFont="1"/>
    <xf numFmtId="3" fontId="38" fillId="0" borderId="5" xfId="1" applyNumberFormat="1" applyFont="1" applyBorder="1" applyAlignment="1"/>
    <xf numFmtId="3" fontId="38" fillId="0" borderId="5" xfId="1" applyNumberFormat="1" applyFont="1" applyBorder="1" applyAlignment="1">
      <alignment horizontal="center"/>
    </xf>
    <xf numFmtId="3" fontId="38" fillId="0" borderId="2" xfId="1" applyNumberFormat="1" applyFont="1" applyBorder="1" applyAlignment="1">
      <alignment horizontal="center"/>
    </xf>
    <xf numFmtId="3" fontId="38" fillId="0" borderId="2" xfId="1" applyNumberFormat="1" applyFont="1" applyBorder="1" applyAlignment="1"/>
    <xf numFmtId="3" fontId="38" fillId="0" borderId="1" xfId="1" applyNumberFormat="1" applyFont="1" applyBorder="1" applyAlignment="1">
      <alignment horizont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3" fontId="47" fillId="0" borderId="4" xfId="1" applyNumberFormat="1" applyFont="1" applyBorder="1" applyAlignment="1">
      <alignment horizontal="center" vertical="center" wrapText="1"/>
    </xf>
    <xf numFmtId="3" fontId="47" fillId="0" borderId="4" xfId="1" applyNumberFormat="1" applyFont="1" applyBorder="1" applyAlignment="1">
      <alignment horizontal="center" wrapText="1"/>
    </xf>
    <xf numFmtId="3" fontId="12" fillId="0" borderId="4" xfId="1" applyNumberFormat="1" applyFont="1" applyBorder="1" applyAlignment="1">
      <alignment horizontal="center" vertical="center" wrapText="1"/>
    </xf>
    <xf numFmtId="3" fontId="12" fillId="0" borderId="4" xfId="1" applyNumberFormat="1" applyFont="1" applyFill="1" applyBorder="1" applyAlignment="1">
      <alignment horizontal="center" vertical="center" wrapText="1"/>
    </xf>
    <xf numFmtId="3" fontId="12" fillId="0" borderId="4" xfId="1" applyNumberFormat="1" applyFont="1" applyBorder="1" applyAlignment="1">
      <alignment vertical="center" wrapText="1"/>
    </xf>
    <xf numFmtId="3" fontId="12" fillId="0" borderId="1" xfId="1" applyNumberFormat="1" applyFont="1" applyBorder="1" applyAlignment="1">
      <alignment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3" fontId="12" fillId="0" borderId="3" xfId="1" applyNumberFormat="1" applyFont="1" applyBorder="1" applyAlignment="1">
      <alignment horizontal="center" vertical="center" wrapText="1"/>
    </xf>
    <xf numFmtId="0" fontId="38" fillId="0" borderId="0" xfId="1" applyFont="1" applyAlignment="1">
      <alignment vertical="center"/>
    </xf>
    <xf numFmtId="0" fontId="47" fillId="0" borderId="1" xfId="1" applyFont="1" applyBorder="1" applyAlignment="1">
      <alignment vertical="center" wrapText="1"/>
    </xf>
    <xf numFmtId="0" fontId="47" fillId="0" borderId="1" xfId="1" applyFont="1" applyBorder="1" applyAlignment="1">
      <alignment horizontal="left" vertical="center"/>
    </xf>
    <xf numFmtId="3" fontId="48" fillId="0" borderId="1" xfId="2" applyNumberFormat="1" applyFont="1" applyBorder="1" applyAlignment="1">
      <alignment horizontal="right" wrapText="1"/>
    </xf>
    <xf numFmtId="3" fontId="38" fillId="0" borderId="1" xfId="1" applyNumberFormat="1" applyFont="1" applyBorder="1"/>
    <xf numFmtId="3" fontId="39" fillId="0" borderId="1" xfId="1" applyNumberFormat="1" applyFont="1" applyBorder="1"/>
    <xf numFmtId="3" fontId="39" fillId="0" borderId="1" xfId="1" applyNumberFormat="1" applyFont="1" applyFill="1" applyBorder="1"/>
    <xf numFmtId="3" fontId="39" fillId="0" borderId="3" xfId="1" applyNumberFormat="1" applyFont="1" applyBorder="1"/>
    <xf numFmtId="0" fontId="47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49" fillId="0" borderId="1" xfId="1" applyFont="1" applyBorder="1" applyAlignment="1">
      <alignment horizontal="left" vertical="center" wrapText="1"/>
    </xf>
    <xf numFmtId="0" fontId="50" fillId="0" borderId="1" xfId="1" applyFont="1" applyBorder="1" applyAlignment="1">
      <alignment horizontal="left" vertical="center" wrapText="1"/>
    </xf>
    <xf numFmtId="0" fontId="50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/>
    </xf>
    <xf numFmtId="3" fontId="12" fillId="2" borderId="1" xfId="1" applyNumberFormat="1" applyFont="1" applyFill="1" applyBorder="1" applyAlignment="1">
      <alignment horizontal="right" vertical="center"/>
    </xf>
    <xf numFmtId="0" fontId="12" fillId="3" borderId="1" xfId="1" applyFont="1" applyFill="1" applyBorder="1"/>
    <xf numFmtId="0" fontId="12" fillId="3" borderId="1" xfId="1" applyFont="1" applyFill="1" applyBorder="1" applyAlignment="1">
      <alignment horizontal="left" vertical="center"/>
    </xf>
    <xf numFmtId="3" fontId="12" fillId="3" borderId="1" xfId="1" applyNumberFormat="1" applyFont="1" applyFill="1" applyBorder="1" applyAlignment="1">
      <alignment horizontal="right" vertical="center"/>
    </xf>
    <xf numFmtId="0" fontId="49" fillId="0" borderId="1" xfId="1" applyFont="1" applyBorder="1" applyAlignment="1">
      <alignment horizontal="left" vertical="center"/>
    </xf>
    <xf numFmtId="0" fontId="50" fillId="0" borderId="1" xfId="1" applyFont="1" applyBorder="1" applyAlignment="1">
      <alignment horizontal="left" vertical="center"/>
    </xf>
    <xf numFmtId="0" fontId="50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3" fontId="50" fillId="2" borderId="1" xfId="1" applyNumberFormat="1" applyFont="1" applyFill="1" applyBorder="1" applyAlignment="1">
      <alignment horizontal="right"/>
    </xf>
    <xf numFmtId="3" fontId="49" fillId="2" borderId="1" xfId="1" applyNumberFormat="1" applyFont="1" applyFill="1" applyBorder="1" applyAlignment="1">
      <alignment horizontal="right"/>
    </xf>
    <xf numFmtId="0" fontId="12" fillId="4" borderId="1" xfId="1" applyFont="1" applyFill="1" applyBorder="1"/>
    <xf numFmtId="0" fontId="47" fillId="4" borderId="1" xfId="1" applyFont="1" applyFill="1" applyBorder="1"/>
    <xf numFmtId="3" fontId="12" fillId="4" borderId="1" xfId="1" applyNumberFormat="1" applyFont="1" applyFill="1" applyBorder="1" applyAlignment="1">
      <alignment horizontal="right"/>
    </xf>
    <xf numFmtId="0" fontId="10" fillId="0" borderId="0" xfId="1" applyFill="1"/>
    <xf numFmtId="3" fontId="24" fillId="0" borderId="1" xfId="1" applyNumberFormat="1" applyFont="1" applyFill="1" applyBorder="1"/>
    <xf numFmtId="0" fontId="24" fillId="0" borderId="0" xfId="1" applyFont="1" applyFill="1"/>
    <xf numFmtId="0" fontId="12" fillId="0" borderId="0" xfId="4" applyFont="1" applyAlignment="1">
      <alignment wrapText="1"/>
    </xf>
    <xf numFmtId="0" fontId="6" fillId="0" borderId="0" xfId="4"/>
    <xf numFmtId="3" fontId="54" fillId="0" borderId="0" xfId="4" applyNumberFormat="1" applyFont="1" applyAlignment="1">
      <alignment horizontal="center"/>
    </xf>
    <xf numFmtId="0" fontId="22" fillId="0" borderId="1" xfId="5" applyFont="1" applyBorder="1" applyAlignment="1">
      <alignment horizontal="left" vertical="center" wrapText="1"/>
    </xf>
    <xf numFmtId="0" fontId="18" fillId="0" borderId="1" xfId="5" applyFont="1" applyBorder="1" applyAlignment="1">
      <alignment horizontal="left" vertical="center" wrapText="1"/>
    </xf>
    <xf numFmtId="0" fontId="14" fillId="0" borderId="1" xfId="4" applyFont="1" applyBorder="1" applyAlignment="1">
      <alignment wrapText="1"/>
    </xf>
    <xf numFmtId="0" fontId="18" fillId="0" borderId="1" xfId="4" applyFont="1" applyBorder="1" applyAlignment="1">
      <alignment horizontal="center" vertical="center" wrapText="1"/>
    </xf>
    <xf numFmtId="0" fontId="6" fillId="0" borderId="1" xfId="4" applyBorder="1"/>
    <xf numFmtId="0" fontId="24" fillId="0" borderId="1" xfId="4" applyFont="1" applyBorder="1" applyAlignment="1">
      <alignment horizontal="center" vertical="center" wrapText="1"/>
    </xf>
    <xf numFmtId="0" fontId="51" fillId="0" borderId="0" xfId="4" applyFont="1" applyAlignment="1">
      <alignment horizontal="center" wrapText="1"/>
    </xf>
    <xf numFmtId="0" fontId="53" fillId="0" borderId="0" xfId="4" applyFont="1" applyAlignment="1">
      <alignment horizontal="center" wrapText="1"/>
    </xf>
    <xf numFmtId="0" fontId="27" fillId="0" borderId="0" xfId="4" applyFont="1" applyAlignment="1">
      <alignment horizontal="left" vertical="center" wrapText="1"/>
    </xf>
    <xf numFmtId="0" fontId="5" fillId="0" borderId="1" xfId="4" applyFont="1" applyBorder="1" applyAlignment="1">
      <alignment horizontal="center"/>
    </xf>
    <xf numFmtId="0" fontId="14" fillId="0" borderId="1" xfId="4" applyFont="1" applyBorder="1" applyAlignment="1">
      <alignment horizontal="center" vertical="center" wrapText="1"/>
    </xf>
    <xf numFmtId="164" fontId="18" fillId="0" borderId="1" xfId="1" applyNumberFormat="1" applyFont="1" applyBorder="1" applyAlignment="1">
      <alignment vertical="center"/>
    </xf>
    <xf numFmtId="0" fontId="12" fillId="0" borderId="0" xfId="1" applyFont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3" fontId="38" fillId="0" borderId="2" xfId="1" applyNumberFormat="1" applyFont="1" applyBorder="1" applyAlignment="1">
      <alignment horizontal="center"/>
    </xf>
    <xf numFmtId="0" fontId="27" fillId="0" borderId="0" xfId="4" applyFont="1" applyAlignment="1">
      <alignment horizontal="left" vertical="center" wrapText="1"/>
    </xf>
    <xf numFmtId="0" fontId="3" fillId="0" borderId="0" xfId="9"/>
    <xf numFmtId="0" fontId="3" fillId="0" borderId="0" xfId="9" applyAlignment="1">
      <alignment horizontal="center" vertical="center"/>
    </xf>
    <xf numFmtId="0" fontId="3" fillId="0" borderId="0" xfId="9" applyAlignment="1">
      <alignment horizontal="right" vertical="center"/>
    </xf>
    <xf numFmtId="3" fontId="3" fillId="0" borderId="0" xfId="9" applyNumberFormat="1" applyAlignment="1">
      <alignment horizontal="right" vertical="center"/>
    </xf>
    <xf numFmtId="49" fontId="3" fillId="0" borderId="1" xfId="9" applyNumberFormat="1" applyBorder="1" applyAlignment="1">
      <alignment horizontal="center" vertical="center" wrapText="1"/>
    </xf>
    <xf numFmtId="3" fontId="3" fillId="0" borderId="1" xfId="9" applyNumberFormat="1" applyBorder="1" applyAlignment="1">
      <alignment horizontal="right" vertical="center" wrapText="1"/>
    </xf>
    <xf numFmtId="3" fontId="3" fillId="0" borderId="1" xfId="9" applyNumberFormat="1" applyBorder="1" applyAlignment="1">
      <alignment horizontal="right" vertical="center"/>
    </xf>
    <xf numFmtId="0" fontId="3" fillId="0" borderId="1" xfId="9" applyBorder="1"/>
    <xf numFmtId="49" fontId="3" fillId="0" borderId="1" xfId="9" applyNumberFormat="1" applyBorder="1" applyAlignment="1">
      <alignment horizontal="center" vertical="center"/>
    </xf>
    <xf numFmtId="0" fontId="57" fillId="0" borderId="5" xfId="9" applyFont="1" applyBorder="1" applyAlignment="1">
      <alignment horizontal="justify" vertical="center" wrapText="1"/>
    </xf>
    <xf numFmtId="3" fontId="29" fillId="0" borderId="1" xfId="9" applyNumberFormat="1" applyFont="1" applyBorder="1" applyAlignment="1">
      <alignment horizontal="right" vertical="center"/>
    </xf>
    <xf numFmtId="0" fontId="57" fillId="0" borderId="0" xfId="9" applyFont="1" applyAlignment="1">
      <alignment horizontal="left" vertical="center"/>
    </xf>
    <xf numFmtId="49" fontId="58" fillId="0" borderId="1" xfId="9" applyNumberFormat="1" applyFont="1" applyBorder="1" applyAlignment="1">
      <alignment horizontal="center" vertical="center"/>
    </xf>
    <xf numFmtId="49" fontId="11" fillId="0" borderId="1" xfId="9" applyNumberFormat="1" applyFont="1" applyBorder="1" applyAlignment="1">
      <alignment horizontal="center" vertical="center"/>
    </xf>
    <xf numFmtId="3" fontId="11" fillId="0" borderId="1" xfId="9" applyNumberFormat="1" applyFont="1" applyBorder="1" applyAlignment="1">
      <alignment horizontal="right" vertical="center"/>
    </xf>
    <xf numFmtId="49" fontId="11" fillId="0" borderId="1" xfId="9" applyNumberFormat="1" applyFont="1" applyBorder="1" applyAlignment="1">
      <alignment horizontal="center" vertical="center" wrapText="1"/>
    </xf>
    <xf numFmtId="49" fontId="59" fillId="0" borderId="1" xfId="9" applyNumberFormat="1" applyFont="1" applyBorder="1" applyAlignment="1">
      <alignment horizontal="center" vertical="center" wrapText="1"/>
    </xf>
    <xf numFmtId="3" fontId="11" fillId="0" borderId="1" xfId="9" applyNumberFormat="1" applyFont="1" applyBorder="1" applyAlignment="1">
      <alignment horizontal="right" vertical="center" wrapText="1"/>
    </xf>
    <xf numFmtId="3" fontId="29" fillId="0" borderId="1" xfId="9" applyNumberFormat="1" applyFont="1" applyBorder="1" applyAlignment="1">
      <alignment horizontal="right" vertical="center" wrapText="1"/>
    </xf>
    <xf numFmtId="0" fontId="11" fillId="0" borderId="0" xfId="9" applyFont="1" applyAlignment="1">
      <alignment horizontal="right"/>
    </xf>
    <xf numFmtId="49" fontId="11" fillId="0" borderId="0" xfId="9" applyNumberFormat="1" applyFont="1" applyAlignment="1">
      <alignment horizontal="center" vertical="center"/>
    </xf>
    <xf numFmtId="3" fontId="11" fillId="0" borderId="0" xfId="9" applyNumberFormat="1" applyFont="1" applyAlignment="1">
      <alignment horizontal="right" vertical="center"/>
    </xf>
    <xf numFmtId="3" fontId="3" fillId="0" borderId="0" xfId="9" applyNumberFormat="1"/>
    <xf numFmtId="3" fontId="3" fillId="9" borderId="0" xfId="9" applyNumberFormat="1" applyFill="1"/>
    <xf numFmtId="3" fontId="60" fillId="0" borderId="1" xfId="2" applyNumberFormat="1" applyFont="1" applyBorder="1"/>
    <xf numFmtId="0" fontId="50" fillId="0" borderId="0" xfId="0" applyFont="1" applyAlignment="1">
      <alignment horizontal="left" vertical="top" wrapText="1"/>
    </xf>
    <xf numFmtId="0" fontId="61" fillId="0" borderId="1" xfId="1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top" wrapText="1"/>
    </xf>
    <xf numFmtId="3" fontId="62" fillId="0" borderId="1" xfId="1" applyNumberFormat="1" applyFont="1" applyBorder="1"/>
    <xf numFmtId="0" fontId="63" fillId="0" borderId="1" xfId="0" applyFont="1" applyBorder="1" applyAlignment="1">
      <alignment horizontal="left" vertical="top" wrapText="1"/>
    </xf>
    <xf numFmtId="3" fontId="38" fillId="0" borderId="1" xfId="1" applyNumberFormat="1" applyFont="1" applyBorder="1" applyAlignment="1">
      <alignment wrapText="1"/>
    </xf>
    <xf numFmtId="3" fontId="39" fillId="0" borderId="1" xfId="1" applyNumberFormat="1" applyFont="1" applyBorder="1" applyAlignment="1">
      <alignment wrapText="1"/>
    </xf>
    <xf numFmtId="3" fontId="39" fillId="0" borderId="1" xfId="1" applyNumberFormat="1" applyFont="1" applyFill="1" applyBorder="1" applyAlignment="1">
      <alignment wrapText="1"/>
    </xf>
    <xf numFmtId="3" fontId="39" fillId="0" borderId="3" xfId="1" applyNumberFormat="1" applyFont="1" applyBorder="1" applyAlignment="1">
      <alignment wrapText="1"/>
    </xf>
    <xf numFmtId="0" fontId="38" fillId="0" borderId="0" xfId="1" applyFont="1" applyAlignment="1">
      <alignment wrapText="1"/>
    </xf>
    <xf numFmtId="0" fontId="18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2" fillId="0" borderId="1" xfId="1" applyFont="1" applyBorder="1" applyAlignment="1">
      <alignment vertical="center" wrapText="1"/>
    </xf>
    <xf numFmtId="0" fontId="27" fillId="0" borderId="0" xfId="0" applyFont="1" applyAlignment="1">
      <alignment horizontal="left" vertical="top" wrapText="1"/>
    </xf>
    <xf numFmtId="3" fontId="36" fillId="0" borderId="1" xfId="1" applyNumberFormat="1" applyFont="1" applyBorder="1"/>
    <xf numFmtId="0" fontId="27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3" fontId="10" fillId="0" borderId="1" xfId="1" applyNumberFormat="1" applyBorder="1"/>
    <xf numFmtId="3" fontId="17" fillId="0" borderId="4" xfId="1" applyNumberFormat="1" applyFont="1" applyBorder="1" applyAlignment="1">
      <alignment horizontal="center" vertical="center"/>
    </xf>
    <xf numFmtId="3" fontId="17" fillId="0" borderId="4" xfId="1" applyNumberFormat="1" applyFont="1" applyBorder="1" applyAlignment="1">
      <alignment vertical="center" wrapText="1"/>
    </xf>
    <xf numFmtId="3" fontId="17" fillId="0" borderId="4" xfId="1" applyNumberFormat="1" applyFont="1" applyBorder="1" applyAlignment="1">
      <alignment horizontal="center" vertical="center" wrapText="1"/>
    </xf>
    <xf numFmtId="3" fontId="17" fillId="0" borderId="4" xfId="1" applyNumberFormat="1" applyFont="1" applyFill="1" applyBorder="1" applyAlignment="1">
      <alignment vertical="center"/>
    </xf>
    <xf numFmtId="3" fontId="17" fillId="0" borderId="1" xfId="1" applyNumberFormat="1" applyFont="1" applyBorder="1" applyAlignment="1">
      <alignment vertical="center"/>
    </xf>
    <xf numFmtId="3" fontId="17" fillId="0" borderId="4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3" xfId="1" applyNumberFormat="1" applyFont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 wrapText="1"/>
    </xf>
    <xf numFmtId="3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3" fontId="14" fillId="0" borderId="4" xfId="1" applyNumberFormat="1" applyFont="1" applyBorder="1" applyAlignment="1">
      <alignment horizontal="center" vertical="center" wrapText="1"/>
    </xf>
    <xf numFmtId="0" fontId="10" fillId="0" borderId="0" xfId="1" applyAlignment="1">
      <alignment vertical="center"/>
    </xf>
    <xf numFmtId="3" fontId="28" fillId="10" borderId="1" xfId="1" applyNumberFormat="1" applyFont="1" applyFill="1" applyBorder="1"/>
    <xf numFmtId="0" fontId="2" fillId="0" borderId="1" xfId="4" applyFont="1" applyBorder="1" applyAlignment="1">
      <alignment horizontal="center"/>
    </xf>
    <xf numFmtId="0" fontId="12" fillId="0" borderId="0" xfId="1" applyFont="1" applyFill="1" applyAlignment="1">
      <alignment wrapText="1"/>
    </xf>
    <xf numFmtId="0" fontId="13" fillId="0" borderId="0" xfId="1" applyFont="1" applyAlignment="1">
      <alignment wrapText="1"/>
    </xf>
    <xf numFmtId="0" fontId="12" fillId="0" borderId="0" xfId="1" applyFont="1" applyFill="1" applyAlignment="1"/>
    <xf numFmtId="3" fontId="11" fillId="0" borderId="10" xfId="1" applyNumberFormat="1" applyFont="1" applyBorder="1" applyAlignment="1">
      <alignment horizontal="center" vertical="center" wrapText="1"/>
    </xf>
    <xf numFmtId="3" fontId="11" fillId="0" borderId="11" xfId="1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wrapText="1"/>
    </xf>
    <xf numFmtId="0" fontId="57" fillId="0" borderId="1" xfId="9" applyFont="1" applyBorder="1" applyAlignment="1">
      <alignment vertical="top" wrapText="1"/>
    </xf>
    <xf numFmtId="0" fontId="57" fillId="0" borderId="1" xfId="9" applyFont="1" applyBorder="1"/>
    <xf numFmtId="0" fontId="57" fillId="0" borderId="1" xfId="9" applyFont="1" applyBorder="1" applyAlignment="1">
      <alignment vertical="center" wrapText="1"/>
    </xf>
    <xf numFmtId="0" fontId="57" fillId="0" borderId="1" xfId="9" applyFont="1" applyBorder="1" applyAlignment="1">
      <alignment horizontal="left" vertical="center" wrapText="1"/>
    </xf>
    <xf numFmtId="0" fontId="57" fillId="0" borderId="1" xfId="9" applyFont="1" applyBorder="1" applyAlignment="1">
      <alignment horizontal="left"/>
    </xf>
    <xf numFmtId="0" fontId="28" fillId="0" borderId="1" xfId="9" applyFont="1" applyBorder="1" applyAlignment="1">
      <alignment horizontal="right"/>
    </xf>
    <xf numFmtId="0" fontId="28" fillId="0" borderId="1" xfId="9" applyFont="1" applyBorder="1" applyAlignment="1">
      <alignment horizontal="left" vertical="top"/>
    </xf>
    <xf numFmtId="3" fontId="3" fillId="0" borderId="1" xfId="9" applyNumberFormat="1" applyBorder="1"/>
    <xf numFmtId="3" fontId="11" fillId="0" borderId="1" xfId="9" applyNumberFormat="1" applyFont="1" applyBorder="1" applyAlignment="1">
      <alignment horizontal="center" vertical="center" wrapText="1"/>
    </xf>
    <xf numFmtId="3" fontId="3" fillId="0" borderId="1" xfId="9" applyNumberFormat="1" applyFill="1" applyBorder="1"/>
    <xf numFmtId="0" fontId="3" fillId="0" borderId="1" xfId="9" applyFill="1" applyBorder="1"/>
    <xf numFmtId="3" fontId="3" fillId="0" borderId="0" xfId="9" applyNumberFormat="1" applyAlignment="1">
      <alignment vertical="center"/>
    </xf>
    <xf numFmtId="0" fontId="11" fillId="0" borderId="1" xfId="9" applyFont="1" applyBorder="1" applyAlignment="1">
      <alignment horizontal="center" vertical="center" wrapText="1"/>
    </xf>
    <xf numFmtId="0" fontId="57" fillId="0" borderId="4" xfId="9" applyFont="1" applyBorder="1" applyAlignment="1">
      <alignment vertical="center" wrapText="1"/>
    </xf>
    <xf numFmtId="49" fontId="3" fillId="0" borderId="4" xfId="9" applyNumberFormat="1" applyBorder="1" applyAlignment="1">
      <alignment horizontal="center" vertical="center" wrapText="1"/>
    </xf>
    <xf numFmtId="3" fontId="3" fillId="0" borderId="4" xfId="9" applyNumberFormat="1" applyBorder="1" applyAlignment="1">
      <alignment horizontal="right" vertical="center" wrapText="1"/>
    </xf>
    <xf numFmtId="0" fontId="11" fillId="0" borderId="4" xfId="9" applyFont="1" applyBorder="1" applyAlignment="1">
      <alignment horizontal="right" vertical="center" wrapText="1"/>
    </xf>
    <xf numFmtId="3" fontId="3" fillId="0" borderId="4" xfId="9" applyNumberFormat="1" applyBorder="1" applyAlignment="1">
      <alignment horizontal="right" vertical="center"/>
    </xf>
    <xf numFmtId="3" fontId="3" fillId="0" borderId="4" xfId="9" applyNumberFormat="1" applyFill="1" applyBorder="1"/>
    <xf numFmtId="3" fontId="3" fillId="0" borderId="1" xfId="9" applyNumberFormat="1" applyBorder="1" applyAlignment="1">
      <alignment horizontal="center" vertical="center"/>
    </xf>
    <xf numFmtId="0" fontId="3" fillId="0" borderId="0" xfId="9" applyAlignment="1">
      <alignment vertical="center"/>
    </xf>
    <xf numFmtId="0" fontId="28" fillId="0" borderId="0" xfId="9" applyFont="1" applyAlignment="1">
      <alignment vertical="center"/>
    </xf>
    <xf numFmtId="0" fontId="12" fillId="0" borderId="0" xfId="1" applyFont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3" fontId="11" fillId="0" borderId="2" xfId="1" applyNumberFormat="1" applyFont="1" applyBorder="1" applyAlignment="1">
      <alignment horizontal="center"/>
    </xf>
    <xf numFmtId="3" fontId="11" fillId="0" borderId="6" xfId="1" applyNumberFormat="1" applyFont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3" fontId="38" fillId="0" borderId="2" xfId="1" applyNumberFormat="1" applyFont="1" applyBorder="1" applyAlignment="1">
      <alignment horizontal="center"/>
    </xf>
    <xf numFmtId="3" fontId="38" fillId="0" borderId="6" xfId="1" applyNumberFormat="1" applyFont="1" applyBorder="1" applyAlignment="1">
      <alignment horizontal="center"/>
    </xf>
    <xf numFmtId="3" fontId="38" fillId="0" borderId="7" xfId="1" applyNumberFormat="1" applyFont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3" fontId="11" fillId="0" borderId="1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51" fillId="0" borderId="0" xfId="4" applyFont="1" applyAlignment="1">
      <alignment horizontal="center" wrapText="1"/>
    </xf>
    <xf numFmtId="0" fontId="52" fillId="0" borderId="0" xfId="4" applyFont="1" applyAlignment="1">
      <alignment horizontal="center" wrapText="1"/>
    </xf>
    <xf numFmtId="0" fontId="53" fillId="0" borderId="0" xfId="4" applyFont="1" applyAlignment="1">
      <alignment horizontal="center" wrapText="1"/>
    </xf>
    <xf numFmtId="0" fontId="27" fillId="0" borderId="9" xfId="4" applyFont="1" applyBorder="1" applyAlignment="1">
      <alignment horizontal="left" vertical="center" wrapText="1"/>
    </xf>
    <xf numFmtId="0" fontId="27" fillId="0" borderId="0" xfId="4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</cellXfs>
  <cellStyles count="10">
    <cellStyle name="Normál" xfId="0" builtinId="0"/>
    <cellStyle name="Normál 2" xfId="7"/>
    <cellStyle name="Normál 3" xfId="1"/>
    <cellStyle name="Normál 3 2" xfId="3"/>
    <cellStyle name="Normál 3 2 2" xfId="6"/>
    <cellStyle name="Normál 3 3" xfId="4"/>
    <cellStyle name="Normál 3 4" xfId="8"/>
    <cellStyle name="Normál 4" xfId="9"/>
    <cellStyle name="Normál 7" xfId="2"/>
    <cellStyle name="Normal_KTRSZJ" xfId="5"/>
  </cellStyles>
  <dxfs count="0"/>
  <tableStyles count="0" defaultTableStyle="TableStyleMedium2" defaultPivotStyle="PivotStyleLight16"/>
  <colors>
    <mruColors>
      <color rgb="FF3CE44C"/>
      <color rgb="FF5FD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dagogus/kat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dagogus\kat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rma_2008\Oracle_ba\adat_2008_vesz2fe_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08/Oracle_ba/adat_2008_vesz2fe_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mbone.Edit/Desktop/2019/K&#246;lts&#233;gvet&#233;s%202019/-%202019.%20k&#246;lts&#233;gvet&#233;si%20rende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0"/>
      <sheetData sheetId="1"/>
      <sheetData sheetId="2"/>
      <sheetData sheetId="3"/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0"/>
      <sheetData sheetId="1"/>
      <sheetData sheetId="2"/>
      <sheetData sheetId="3"/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Kiemelt rovatrend"/>
      <sheetName val="1.Bevételek"/>
      <sheetName val="1.1m Működési bevételek Önkor."/>
      <sheetName val="1.2.m. Működési bevételek. KÖH "/>
      <sheetName val="1.3.m. MŰk. bevételek Óvoda "/>
      <sheetName val="1.4.m. Finanszirozási bev. Önk."/>
      <sheetName val="1.5.m.Finansz. bevétel. KÖH "/>
      <sheetName val="1.6..m.Finan. bevételek Óvo "/>
      <sheetName val="2.Kiadások"/>
      <sheetName val="2.1.m. Működési kiadások Önkor "/>
      <sheetName val="2.2.m. Működési kiad. KÖH. "/>
      <sheetName val="2.3m. Működési kiadások Óvoda"/>
      <sheetName val="2.4.m. Finanszirozási kiad. Önk"/>
      <sheetName val="3. létszám"/>
      <sheetName val="4.m.  beruházások felújítások"/>
      <sheetName val="4. 1. m. Beruházások"/>
      <sheetName val="5. tartalékok"/>
      <sheetName val="6. stabilitási 1"/>
      <sheetName val="7. stabilitási 2"/>
      <sheetName val="8. EU projektek"/>
      <sheetName val="9. hitelek"/>
      <sheetName val="10.finanszírozás"/>
      <sheetName val="11. szociális kiadások"/>
      <sheetName val="12. átadott"/>
      <sheetName val="12.1 Átadott települési "/>
      <sheetName val="13. átvett"/>
      <sheetName val="14. helyi adók"/>
      <sheetName val="15.MÉRLEG."/>
      <sheetName val="16.1.EI FELH. TERV önk."/>
      <sheetName val="16.2. EI. FELH. TERV óvoda"/>
      <sheetName val="16.3. EI FELH. TERV KÖH"/>
      <sheetName val="17.TÖBB ÉVES"/>
      <sheetName val="18. KÖZVETETT"/>
      <sheetName val="19.GÖRDÜLŐ kiadások teljes"/>
      <sheetName val="20.GÖRDÜLŐ bevételek teljes"/>
      <sheetName val="21.GÖRDÜL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4">
          <cell r="F74">
            <v>66154000</v>
          </cell>
          <cell r="G74">
            <v>61769000</v>
          </cell>
        </row>
        <row r="97">
          <cell r="E97">
            <v>272914085</v>
          </cell>
          <cell r="F97">
            <v>254000</v>
          </cell>
          <cell r="J97">
            <v>273168085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opLeftCell="A4" zoomScaleNormal="100" workbookViewId="0">
      <pane xSplit="1" ySplit="7" topLeftCell="B23" activePane="bottomRight" state="frozen"/>
      <selection activeCell="A4" sqref="A4"/>
      <selection pane="topRight" activeCell="B4" sqref="B4"/>
      <selection pane="bottomLeft" activeCell="A6" sqref="A6"/>
      <selection pane="bottomRight" activeCell="A5" sqref="A5:H5"/>
    </sheetView>
  </sheetViews>
  <sheetFormatPr defaultColWidth="9.109375" defaultRowHeight="14.4" x14ac:dyDescent="0.3"/>
  <cols>
    <col min="1" max="1" width="66.5546875" style="1" bestFit="1" customWidth="1"/>
    <col min="2" max="3" width="17.88671875" style="3" customWidth="1"/>
    <col min="4" max="5" width="17.6640625" style="3" customWidth="1"/>
    <col min="6" max="6" width="26.44140625" style="3" customWidth="1"/>
    <col min="7" max="8" width="26.44140625" style="1" customWidth="1"/>
    <col min="9" max="10" width="17.6640625" style="168" customWidth="1"/>
    <col min="11" max="11" width="17.88671875" style="1" customWidth="1"/>
    <col min="12" max="12" width="9.109375" style="1"/>
    <col min="13" max="13" width="10.88671875" style="1" bestFit="1" customWidth="1"/>
    <col min="14" max="258" width="9.109375" style="1"/>
    <col min="259" max="259" width="85.5546875" style="1" customWidth="1"/>
    <col min="260" max="260" width="18.88671875" style="1" customWidth="1"/>
    <col min="261" max="261" width="18.6640625" style="1" customWidth="1"/>
    <col min="262" max="262" width="18" style="1" customWidth="1"/>
    <col min="263" max="263" width="15.5546875" style="1" customWidth="1"/>
    <col min="264" max="264" width="14.44140625" style="1" bestFit="1" customWidth="1"/>
    <col min="265" max="514" width="9.109375" style="1"/>
    <col min="515" max="515" width="85.5546875" style="1" customWidth="1"/>
    <col min="516" max="516" width="18.88671875" style="1" customWidth="1"/>
    <col min="517" max="517" width="18.6640625" style="1" customWidth="1"/>
    <col min="518" max="518" width="18" style="1" customWidth="1"/>
    <col min="519" max="519" width="15.5546875" style="1" customWidth="1"/>
    <col min="520" max="520" width="14.44140625" style="1" bestFit="1" customWidth="1"/>
    <col min="521" max="770" width="9.109375" style="1"/>
    <col min="771" max="771" width="85.5546875" style="1" customWidth="1"/>
    <col min="772" max="772" width="18.88671875" style="1" customWidth="1"/>
    <col min="773" max="773" width="18.6640625" style="1" customWidth="1"/>
    <col min="774" max="774" width="18" style="1" customWidth="1"/>
    <col min="775" max="775" width="15.5546875" style="1" customWidth="1"/>
    <col min="776" max="776" width="14.44140625" style="1" bestFit="1" customWidth="1"/>
    <col min="777" max="1026" width="9.109375" style="1"/>
    <col min="1027" max="1027" width="85.5546875" style="1" customWidth="1"/>
    <col min="1028" max="1028" width="18.88671875" style="1" customWidth="1"/>
    <col min="1029" max="1029" width="18.6640625" style="1" customWidth="1"/>
    <col min="1030" max="1030" width="18" style="1" customWidth="1"/>
    <col min="1031" max="1031" width="15.5546875" style="1" customWidth="1"/>
    <col min="1032" max="1032" width="14.44140625" style="1" bestFit="1" customWidth="1"/>
    <col min="1033" max="1282" width="9.109375" style="1"/>
    <col min="1283" max="1283" width="85.5546875" style="1" customWidth="1"/>
    <col min="1284" max="1284" width="18.88671875" style="1" customWidth="1"/>
    <col min="1285" max="1285" width="18.6640625" style="1" customWidth="1"/>
    <col min="1286" max="1286" width="18" style="1" customWidth="1"/>
    <col min="1287" max="1287" width="15.5546875" style="1" customWidth="1"/>
    <col min="1288" max="1288" width="14.44140625" style="1" bestFit="1" customWidth="1"/>
    <col min="1289" max="1538" width="9.109375" style="1"/>
    <col min="1539" max="1539" width="85.5546875" style="1" customWidth="1"/>
    <col min="1540" max="1540" width="18.88671875" style="1" customWidth="1"/>
    <col min="1541" max="1541" width="18.6640625" style="1" customWidth="1"/>
    <col min="1542" max="1542" width="18" style="1" customWidth="1"/>
    <col min="1543" max="1543" width="15.5546875" style="1" customWidth="1"/>
    <col min="1544" max="1544" width="14.44140625" style="1" bestFit="1" customWidth="1"/>
    <col min="1545" max="1794" width="9.109375" style="1"/>
    <col min="1795" max="1795" width="85.5546875" style="1" customWidth="1"/>
    <col min="1796" max="1796" width="18.88671875" style="1" customWidth="1"/>
    <col min="1797" max="1797" width="18.6640625" style="1" customWidth="1"/>
    <col min="1798" max="1798" width="18" style="1" customWidth="1"/>
    <col min="1799" max="1799" width="15.5546875" style="1" customWidth="1"/>
    <col min="1800" max="1800" width="14.44140625" style="1" bestFit="1" customWidth="1"/>
    <col min="1801" max="2050" width="9.109375" style="1"/>
    <col min="2051" max="2051" width="85.5546875" style="1" customWidth="1"/>
    <col min="2052" max="2052" width="18.88671875" style="1" customWidth="1"/>
    <col min="2053" max="2053" width="18.6640625" style="1" customWidth="1"/>
    <col min="2054" max="2054" width="18" style="1" customWidth="1"/>
    <col min="2055" max="2055" width="15.5546875" style="1" customWidth="1"/>
    <col min="2056" max="2056" width="14.44140625" style="1" bestFit="1" customWidth="1"/>
    <col min="2057" max="2306" width="9.109375" style="1"/>
    <col min="2307" max="2307" width="85.5546875" style="1" customWidth="1"/>
    <col min="2308" max="2308" width="18.88671875" style="1" customWidth="1"/>
    <col min="2309" max="2309" width="18.6640625" style="1" customWidth="1"/>
    <col min="2310" max="2310" width="18" style="1" customWidth="1"/>
    <col min="2311" max="2311" width="15.5546875" style="1" customWidth="1"/>
    <col min="2312" max="2312" width="14.44140625" style="1" bestFit="1" customWidth="1"/>
    <col min="2313" max="2562" width="9.109375" style="1"/>
    <col min="2563" max="2563" width="85.5546875" style="1" customWidth="1"/>
    <col min="2564" max="2564" width="18.88671875" style="1" customWidth="1"/>
    <col min="2565" max="2565" width="18.6640625" style="1" customWidth="1"/>
    <col min="2566" max="2566" width="18" style="1" customWidth="1"/>
    <col min="2567" max="2567" width="15.5546875" style="1" customWidth="1"/>
    <col min="2568" max="2568" width="14.44140625" style="1" bestFit="1" customWidth="1"/>
    <col min="2569" max="2818" width="9.109375" style="1"/>
    <col min="2819" max="2819" width="85.5546875" style="1" customWidth="1"/>
    <col min="2820" max="2820" width="18.88671875" style="1" customWidth="1"/>
    <col min="2821" max="2821" width="18.6640625" style="1" customWidth="1"/>
    <col min="2822" max="2822" width="18" style="1" customWidth="1"/>
    <col min="2823" max="2823" width="15.5546875" style="1" customWidth="1"/>
    <col min="2824" max="2824" width="14.44140625" style="1" bestFit="1" customWidth="1"/>
    <col min="2825" max="3074" width="9.109375" style="1"/>
    <col min="3075" max="3075" width="85.5546875" style="1" customWidth="1"/>
    <col min="3076" max="3076" width="18.88671875" style="1" customWidth="1"/>
    <col min="3077" max="3077" width="18.6640625" style="1" customWidth="1"/>
    <col min="3078" max="3078" width="18" style="1" customWidth="1"/>
    <col min="3079" max="3079" width="15.5546875" style="1" customWidth="1"/>
    <col min="3080" max="3080" width="14.44140625" style="1" bestFit="1" customWidth="1"/>
    <col min="3081" max="3330" width="9.109375" style="1"/>
    <col min="3331" max="3331" width="85.5546875" style="1" customWidth="1"/>
    <col min="3332" max="3332" width="18.88671875" style="1" customWidth="1"/>
    <col min="3333" max="3333" width="18.6640625" style="1" customWidth="1"/>
    <col min="3334" max="3334" width="18" style="1" customWidth="1"/>
    <col min="3335" max="3335" width="15.5546875" style="1" customWidth="1"/>
    <col min="3336" max="3336" width="14.44140625" style="1" bestFit="1" customWidth="1"/>
    <col min="3337" max="3586" width="9.109375" style="1"/>
    <col min="3587" max="3587" width="85.5546875" style="1" customWidth="1"/>
    <col min="3588" max="3588" width="18.88671875" style="1" customWidth="1"/>
    <col min="3589" max="3589" width="18.6640625" style="1" customWidth="1"/>
    <col min="3590" max="3590" width="18" style="1" customWidth="1"/>
    <col min="3591" max="3591" width="15.5546875" style="1" customWidth="1"/>
    <col min="3592" max="3592" width="14.44140625" style="1" bestFit="1" customWidth="1"/>
    <col min="3593" max="3842" width="9.109375" style="1"/>
    <col min="3843" max="3843" width="85.5546875" style="1" customWidth="1"/>
    <col min="3844" max="3844" width="18.88671875" style="1" customWidth="1"/>
    <col min="3845" max="3845" width="18.6640625" style="1" customWidth="1"/>
    <col min="3846" max="3846" width="18" style="1" customWidth="1"/>
    <col min="3847" max="3847" width="15.5546875" style="1" customWidth="1"/>
    <col min="3848" max="3848" width="14.44140625" style="1" bestFit="1" customWidth="1"/>
    <col min="3849" max="4098" width="9.109375" style="1"/>
    <col min="4099" max="4099" width="85.5546875" style="1" customWidth="1"/>
    <col min="4100" max="4100" width="18.88671875" style="1" customWidth="1"/>
    <col min="4101" max="4101" width="18.6640625" style="1" customWidth="1"/>
    <col min="4102" max="4102" width="18" style="1" customWidth="1"/>
    <col min="4103" max="4103" width="15.5546875" style="1" customWidth="1"/>
    <col min="4104" max="4104" width="14.44140625" style="1" bestFit="1" customWidth="1"/>
    <col min="4105" max="4354" width="9.109375" style="1"/>
    <col min="4355" max="4355" width="85.5546875" style="1" customWidth="1"/>
    <col min="4356" max="4356" width="18.88671875" style="1" customWidth="1"/>
    <col min="4357" max="4357" width="18.6640625" style="1" customWidth="1"/>
    <col min="4358" max="4358" width="18" style="1" customWidth="1"/>
    <col min="4359" max="4359" width="15.5546875" style="1" customWidth="1"/>
    <col min="4360" max="4360" width="14.44140625" style="1" bestFit="1" customWidth="1"/>
    <col min="4361" max="4610" width="9.109375" style="1"/>
    <col min="4611" max="4611" width="85.5546875" style="1" customWidth="1"/>
    <col min="4612" max="4612" width="18.88671875" style="1" customWidth="1"/>
    <col min="4613" max="4613" width="18.6640625" style="1" customWidth="1"/>
    <col min="4614" max="4614" width="18" style="1" customWidth="1"/>
    <col min="4615" max="4615" width="15.5546875" style="1" customWidth="1"/>
    <col min="4616" max="4616" width="14.44140625" style="1" bestFit="1" customWidth="1"/>
    <col min="4617" max="4866" width="9.109375" style="1"/>
    <col min="4867" max="4867" width="85.5546875" style="1" customWidth="1"/>
    <col min="4868" max="4868" width="18.88671875" style="1" customWidth="1"/>
    <col min="4869" max="4869" width="18.6640625" style="1" customWidth="1"/>
    <col min="4870" max="4870" width="18" style="1" customWidth="1"/>
    <col min="4871" max="4871" width="15.5546875" style="1" customWidth="1"/>
    <col min="4872" max="4872" width="14.44140625" style="1" bestFit="1" customWidth="1"/>
    <col min="4873" max="5122" width="9.109375" style="1"/>
    <col min="5123" max="5123" width="85.5546875" style="1" customWidth="1"/>
    <col min="5124" max="5124" width="18.88671875" style="1" customWidth="1"/>
    <col min="5125" max="5125" width="18.6640625" style="1" customWidth="1"/>
    <col min="5126" max="5126" width="18" style="1" customWidth="1"/>
    <col min="5127" max="5127" width="15.5546875" style="1" customWidth="1"/>
    <col min="5128" max="5128" width="14.44140625" style="1" bestFit="1" customWidth="1"/>
    <col min="5129" max="5378" width="9.109375" style="1"/>
    <col min="5379" max="5379" width="85.5546875" style="1" customWidth="1"/>
    <col min="5380" max="5380" width="18.88671875" style="1" customWidth="1"/>
    <col min="5381" max="5381" width="18.6640625" style="1" customWidth="1"/>
    <col min="5382" max="5382" width="18" style="1" customWidth="1"/>
    <col min="5383" max="5383" width="15.5546875" style="1" customWidth="1"/>
    <col min="5384" max="5384" width="14.44140625" style="1" bestFit="1" customWidth="1"/>
    <col min="5385" max="5634" width="9.109375" style="1"/>
    <col min="5635" max="5635" width="85.5546875" style="1" customWidth="1"/>
    <col min="5636" max="5636" width="18.88671875" style="1" customWidth="1"/>
    <col min="5637" max="5637" width="18.6640625" style="1" customWidth="1"/>
    <col min="5638" max="5638" width="18" style="1" customWidth="1"/>
    <col min="5639" max="5639" width="15.5546875" style="1" customWidth="1"/>
    <col min="5640" max="5640" width="14.44140625" style="1" bestFit="1" customWidth="1"/>
    <col min="5641" max="5890" width="9.109375" style="1"/>
    <col min="5891" max="5891" width="85.5546875" style="1" customWidth="1"/>
    <col min="5892" max="5892" width="18.88671875" style="1" customWidth="1"/>
    <col min="5893" max="5893" width="18.6640625" style="1" customWidth="1"/>
    <col min="5894" max="5894" width="18" style="1" customWidth="1"/>
    <col min="5895" max="5895" width="15.5546875" style="1" customWidth="1"/>
    <col min="5896" max="5896" width="14.44140625" style="1" bestFit="1" customWidth="1"/>
    <col min="5897" max="6146" width="9.109375" style="1"/>
    <col min="6147" max="6147" width="85.5546875" style="1" customWidth="1"/>
    <col min="6148" max="6148" width="18.88671875" style="1" customWidth="1"/>
    <col min="6149" max="6149" width="18.6640625" style="1" customWidth="1"/>
    <col min="6150" max="6150" width="18" style="1" customWidth="1"/>
    <col min="6151" max="6151" width="15.5546875" style="1" customWidth="1"/>
    <col min="6152" max="6152" width="14.44140625" style="1" bestFit="1" customWidth="1"/>
    <col min="6153" max="6402" width="9.109375" style="1"/>
    <col min="6403" max="6403" width="85.5546875" style="1" customWidth="1"/>
    <col min="6404" max="6404" width="18.88671875" style="1" customWidth="1"/>
    <col min="6405" max="6405" width="18.6640625" style="1" customWidth="1"/>
    <col min="6406" max="6406" width="18" style="1" customWidth="1"/>
    <col min="6407" max="6407" width="15.5546875" style="1" customWidth="1"/>
    <col min="6408" max="6408" width="14.44140625" style="1" bestFit="1" customWidth="1"/>
    <col min="6409" max="6658" width="9.109375" style="1"/>
    <col min="6659" max="6659" width="85.5546875" style="1" customWidth="1"/>
    <col min="6660" max="6660" width="18.88671875" style="1" customWidth="1"/>
    <col min="6661" max="6661" width="18.6640625" style="1" customWidth="1"/>
    <col min="6662" max="6662" width="18" style="1" customWidth="1"/>
    <col min="6663" max="6663" width="15.5546875" style="1" customWidth="1"/>
    <col min="6664" max="6664" width="14.44140625" style="1" bestFit="1" customWidth="1"/>
    <col min="6665" max="6914" width="9.109375" style="1"/>
    <col min="6915" max="6915" width="85.5546875" style="1" customWidth="1"/>
    <col min="6916" max="6916" width="18.88671875" style="1" customWidth="1"/>
    <col min="6917" max="6917" width="18.6640625" style="1" customWidth="1"/>
    <col min="6918" max="6918" width="18" style="1" customWidth="1"/>
    <col min="6919" max="6919" width="15.5546875" style="1" customWidth="1"/>
    <col min="6920" max="6920" width="14.44140625" style="1" bestFit="1" customWidth="1"/>
    <col min="6921" max="7170" width="9.109375" style="1"/>
    <col min="7171" max="7171" width="85.5546875" style="1" customWidth="1"/>
    <col min="7172" max="7172" width="18.88671875" style="1" customWidth="1"/>
    <col min="7173" max="7173" width="18.6640625" style="1" customWidth="1"/>
    <col min="7174" max="7174" width="18" style="1" customWidth="1"/>
    <col min="7175" max="7175" width="15.5546875" style="1" customWidth="1"/>
    <col min="7176" max="7176" width="14.44140625" style="1" bestFit="1" customWidth="1"/>
    <col min="7177" max="7426" width="9.109375" style="1"/>
    <col min="7427" max="7427" width="85.5546875" style="1" customWidth="1"/>
    <col min="7428" max="7428" width="18.88671875" style="1" customWidth="1"/>
    <col min="7429" max="7429" width="18.6640625" style="1" customWidth="1"/>
    <col min="7430" max="7430" width="18" style="1" customWidth="1"/>
    <col min="7431" max="7431" width="15.5546875" style="1" customWidth="1"/>
    <col min="7432" max="7432" width="14.44140625" style="1" bestFit="1" customWidth="1"/>
    <col min="7433" max="7682" width="9.109375" style="1"/>
    <col min="7683" max="7683" width="85.5546875" style="1" customWidth="1"/>
    <col min="7684" max="7684" width="18.88671875" style="1" customWidth="1"/>
    <col min="7685" max="7685" width="18.6640625" style="1" customWidth="1"/>
    <col min="7686" max="7686" width="18" style="1" customWidth="1"/>
    <col min="7687" max="7687" width="15.5546875" style="1" customWidth="1"/>
    <col min="7688" max="7688" width="14.44140625" style="1" bestFit="1" customWidth="1"/>
    <col min="7689" max="7938" width="9.109375" style="1"/>
    <col min="7939" max="7939" width="85.5546875" style="1" customWidth="1"/>
    <col min="7940" max="7940" width="18.88671875" style="1" customWidth="1"/>
    <col min="7941" max="7941" width="18.6640625" style="1" customWidth="1"/>
    <col min="7942" max="7942" width="18" style="1" customWidth="1"/>
    <col min="7943" max="7943" width="15.5546875" style="1" customWidth="1"/>
    <col min="7944" max="7944" width="14.44140625" style="1" bestFit="1" customWidth="1"/>
    <col min="7945" max="8194" width="9.109375" style="1"/>
    <col min="8195" max="8195" width="85.5546875" style="1" customWidth="1"/>
    <col min="8196" max="8196" width="18.88671875" style="1" customWidth="1"/>
    <col min="8197" max="8197" width="18.6640625" style="1" customWidth="1"/>
    <col min="8198" max="8198" width="18" style="1" customWidth="1"/>
    <col min="8199" max="8199" width="15.5546875" style="1" customWidth="1"/>
    <col min="8200" max="8200" width="14.44140625" style="1" bestFit="1" customWidth="1"/>
    <col min="8201" max="8450" width="9.109375" style="1"/>
    <col min="8451" max="8451" width="85.5546875" style="1" customWidth="1"/>
    <col min="8452" max="8452" width="18.88671875" style="1" customWidth="1"/>
    <col min="8453" max="8453" width="18.6640625" style="1" customWidth="1"/>
    <col min="8454" max="8454" width="18" style="1" customWidth="1"/>
    <col min="8455" max="8455" width="15.5546875" style="1" customWidth="1"/>
    <col min="8456" max="8456" width="14.44140625" style="1" bestFit="1" customWidth="1"/>
    <col min="8457" max="8706" width="9.109375" style="1"/>
    <col min="8707" max="8707" width="85.5546875" style="1" customWidth="1"/>
    <col min="8708" max="8708" width="18.88671875" style="1" customWidth="1"/>
    <col min="8709" max="8709" width="18.6640625" style="1" customWidth="1"/>
    <col min="8710" max="8710" width="18" style="1" customWidth="1"/>
    <col min="8711" max="8711" width="15.5546875" style="1" customWidth="1"/>
    <col min="8712" max="8712" width="14.44140625" style="1" bestFit="1" customWidth="1"/>
    <col min="8713" max="8962" width="9.109375" style="1"/>
    <col min="8963" max="8963" width="85.5546875" style="1" customWidth="1"/>
    <col min="8964" max="8964" width="18.88671875" style="1" customWidth="1"/>
    <col min="8965" max="8965" width="18.6640625" style="1" customWidth="1"/>
    <col min="8966" max="8966" width="18" style="1" customWidth="1"/>
    <col min="8967" max="8967" width="15.5546875" style="1" customWidth="1"/>
    <col min="8968" max="8968" width="14.44140625" style="1" bestFit="1" customWidth="1"/>
    <col min="8969" max="9218" width="9.109375" style="1"/>
    <col min="9219" max="9219" width="85.5546875" style="1" customWidth="1"/>
    <col min="9220" max="9220" width="18.88671875" style="1" customWidth="1"/>
    <col min="9221" max="9221" width="18.6640625" style="1" customWidth="1"/>
    <col min="9222" max="9222" width="18" style="1" customWidth="1"/>
    <col min="9223" max="9223" width="15.5546875" style="1" customWidth="1"/>
    <col min="9224" max="9224" width="14.44140625" style="1" bestFit="1" customWidth="1"/>
    <col min="9225" max="9474" width="9.109375" style="1"/>
    <col min="9475" max="9475" width="85.5546875" style="1" customWidth="1"/>
    <col min="9476" max="9476" width="18.88671875" style="1" customWidth="1"/>
    <col min="9477" max="9477" width="18.6640625" style="1" customWidth="1"/>
    <col min="9478" max="9478" width="18" style="1" customWidth="1"/>
    <col min="9479" max="9479" width="15.5546875" style="1" customWidth="1"/>
    <col min="9480" max="9480" width="14.44140625" style="1" bestFit="1" customWidth="1"/>
    <col min="9481" max="9730" width="9.109375" style="1"/>
    <col min="9731" max="9731" width="85.5546875" style="1" customWidth="1"/>
    <col min="9732" max="9732" width="18.88671875" style="1" customWidth="1"/>
    <col min="9733" max="9733" width="18.6640625" style="1" customWidth="1"/>
    <col min="9734" max="9734" width="18" style="1" customWidth="1"/>
    <col min="9735" max="9735" width="15.5546875" style="1" customWidth="1"/>
    <col min="9736" max="9736" width="14.44140625" style="1" bestFit="1" customWidth="1"/>
    <col min="9737" max="9986" width="9.109375" style="1"/>
    <col min="9987" max="9987" width="85.5546875" style="1" customWidth="1"/>
    <col min="9988" max="9988" width="18.88671875" style="1" customWidth="1"/>
    <col min="9989" max="9989" width="18.6640625" style="1" customWidth="1"/>
    <col min="9990" max="9990" width="18" style="1" customWidth="1"/>
    <col min="9991" max="9991" width="15.5546875" style="1" customWidth="1"/>
    <col min="9992" max="9992" width="14.44140625" style="1" bestFit="1" customWidth="1"/>
    <col min="9993" max="10242" width="9.109375" style="1"/>
    <col min="10243" max="10243" width="85.5546875" style="1" customWidth="1"/>
    <col min="10244" max="10244" width="18.88671875" style="1" customWidth="1"/>
    <col min="10245" max="10245" width="18.6640625" style="1" customWidth="1"/>
    <col min="10246" max="10246" width="18" style="1" customWidth="1"/>
    <col min="10247" max="10247" width="15.5546875" style="1" customWidth="1"/>
    <col min="10248" max="10248" width="14.44140625" style="1" bestFit="1" customWidth="1"/>
    <col min="10249" max="10498" width="9.109375" style="1"/>
    <col min="10499" max="10499" width="85.5546875" style="1" customWidth="1"/>
    <col min="10500" max="10500" width="18.88671875" style="1" customWidth="1"/>
    <col min="10501" max="10501" width="18.6640625" style="1" customWidth="1"/>
    <col min="10502" max="10502" width="18" style="1" customWidth="1"/>
    <col min="10503" max="10503" width="15.5546875" style="1" customWidth="1"/>
    <col min="10504" max="10504" width="14.44140625" style="1" bestFit="1" customWidth="1"/>
    <col min="10505" max="10754" width="9.109375" style="1"/>
    <col min="10755" max="10755" width="85.5546875" style="1" customWidth="1"/>
    <col min="10756" max="10756" width="18.88671875" style="1" customWidth="1"/>
    <col min="10757" max="10757" width="18.6640625" style="1" customWidth="1"/>
    <col min="10758" max="10758" width="18" style="1" customWidth="1"/>
    <col min="10759" max="10759" width="15.5546875" style="1" customWidth="1"/>
    <col min="10760" max="10760" width="14.44140625" style="1" bestFit="1" customWidth="1"/>
    <col min="10761" max="11010" width="9.109375" style="1"/>
    <col min="11011" max="11011" width="85.5546875" style="1" customWidth="1"/>
    <col min="11012" max="11012" width="18.88671875" style="1" customWidth="1"/>
    <col min="11013" max="11013" width="18.6640625" style="1" customWidth="1"/>
    <col min="11014" max="11014" width="18" style="1" customWidth="1"/>
    <col min="11015" max="11015" width="15.5546875" style="1" customWidth="1"/>
    <col min="11016" max="11016" width="14.44140625" style="1" bestFit="1" customWidth="1"/>
    <col min="11017" max="11266" width="9.109375" style="1"/>
    <col min="11267" max="11267" width="85.5546875" style="1" customWidth="1"/>
    <col min="11268" max="11268" width="18.88671875" style="1" customWidth="1"/>
    <col min="11269" max="11269" width="18.6640625" style="1" customWidth="1"/>
    <col min="11270" max="11270" width="18" style="1" customWidth="1"/>
    <col min="11271" max="11271" width="15.5546875" style="1" customWidth="1"/>
    <col min="11272" max="11272" width="14.44140625" style="1" bestFit="1" customWidth="1"/>
    <col min="11273" max="11522" width="9.109375" style="1"/>
    <col min="11523" max="11523" width="85.5546875" style="1" customWidth="1"/>
    <col min="11524" max="11524" width="18.88671875" style="1" customWidth="1"/>
    <col min="11525" max="11525" width="18.6640625" style="1" customWidth="1"/>
    <col min="11526" max="11526" width="18" style="1" customWidth="1"/>
    <col min="11527" max="11527" width="15.5546875" style="1" customWidth="1"/>
    <col min="11528" max="11528" width="14.44140625" style="1" bestFit="1" customWidth="1"/>
    <col min="11529" max="11778" width="9.109375" style="1"/>
    <col min="11779" max="11779" width="85.5546875" style="1" customWidth="1"/>
    <col min="11780" max="11780" width="18.88671875" style="1" customWidth="1"/>
    <col min="11781" max="11781" width="18.6640625" style="1" customWidth="1"/>
    <col min="11782" max="11782" width="18" style="1" customWidth="1"/>
    <col min="11783" max="11783" width="15.5546875" style="1" customWidth="1"/>
    <col min="11784" max="11784" width="14.44140625" style="1" bestFit="1" customWidth="1"/>
    <col min="11785" max="12034" width="9.109375" style="1"/>
    <col min="12035" max="12035" width="85.5546875" style="1" customWidth="1"/>
    <col min="12036" max="12036" width="18.88671875" style="1" customWidth="1"/>
    <col min="12037" max="12037" width="18.6640625" style="1" customWidth="1"/>
    <col min="12038" max="12038" width="18" style="1" customWidth="1"/>
    <col min="12039" max="12039" width="15.5546875" style="1" customWidth="1"/>
    <col min="12040" max="12040" width="14.44140625" style="1" bestFit="1" customWidth="1"/>
    <col min="12041" max="12290" width="9.109375" style="1"/>
    <col min="12291" max="12291" width="85.5546875" style="1" customWidth="1"/>
    <col min="12292" max="12292" width="18.88671875" style="1" customWidth="1"/>
    <col min="12293" max="12293" width="18.6640625" style="1" customWidth="1"/>
    <col min="12294" max="12294" width="18" style="1" customWidth="1"/>
    <col min="12295" max="12295" width="15.5546875" style="1" customWidth="1"/>
    <col min="12296" max="12296" width="14.44140625" style="1" bestFit="1" customWidth="1"/>
    <col min="12297" max="12546" width="9.109375" style="1"/>
    <col min="12547" max="12547" width="85.5546875" style="1" customWidth="1"/>
    <col min="12548" max="12548" width="18.88671875" style="1" customWidth="1"/>
    <col min="12549" max="12549" width="18.6640625" style="1" customWidth="1"/>
    <col min="12550" max="12550" width="18" style="1" customWidth="1"/>
    <col min="12551" max="12551" width="15.5546875" style="1" customWidth="1"/>
    <col min="12552" max="12552" width="14.44140625" style="1" bestFit="1" customWidth="1"/>
    <col min="12553" max="12802" width="9.109375" style="1"/>
    <col min="12803" max="12803" width="85.5546875" style="1" customWidth="1"/>
    <col min="12804" max="12804" width="18.88671875" style="1" customWidth="1"/>
    <col min="12805" max="12805" width="18.6640625" style="1" customWidth="1"/>
    <col min="12806" max="12806" width="18" style="1" customWidth="1"/>
    <col min="12807" max="12807" width="15.5546875" style="1" customWidth="1"/>
    <col min="12808" max="12808" width="14.44140625" style="1" bestFit="1" customWidth="1"/>
    <col min="12809" max="13058" width="9.109375" style="1"/>
    <col min="13059" max="13059" width="85.5546875" style="1" customWidth="1"/>
    <col min="13060" max="13060" width="18.88671875" style="1" customWidth="1"/>
    <col min="13061" max="13061" width="18.6640625" style="1" customWidth="1"/>
    <col min="13062" max="13062" width="18" style="1" customWidth="1"/>
    <col min="13063" max="13063" width="15.5546875" style="1" customWidth="1"/>
    <col min="13064" max="13064" width="14.44140625" style="1" bestFit="1" customWidth="1"/>
    <col min="13065" max="13314" width="9.109375" style="1"/>
    <col min="13315" max="13315" width="85.5546875" style="1" customWidth="1"/>
    <col min="13316" max="13316" width="18.88671875" style="1" customWidth="1"/>
    <col min="13317" max="13317" width="18.6640625" style="1" customWidth="1"/>
    <col min="13318" max="13318" width="18" style="1" customWidth="1"/>
    <col min="13319" max="13319" width="15.5546875" style="1" customWidth="1"/>
    <col min="13320" max="13320" width="14.44140625" style="1" bestFit="1" customWidth="1"/>
    <col min="13321" max="13570" width="9.109375" style="1"/>
    <col min="13571" max="13571" width="85.5546875" style="1" customWidth="1"/>
    <col min="13572" max="13572" width="18.88671875" style="1" customWidth="1"/>
    <col min="13573" max="13573" width="18.6640625" style="1" customWidth="1"/>
    <col min="13574" max="13574" width="18" style="1" customWidth="1"/>
    <col min="13575" max="13575" width="15.5546875" style="1" customWidth="1"/>
    <col min="13576" max="13576" width="14.44140625" style="1" bestFit="1" customWidth="1"/>
    <col min="13577" max="13826" width="9.109375" style="1"/>
    <col min="13827" max="13827" width="85.5546875" style="1" customWidth="1"/>
    <col min="13828" max="13828" width="18.88671875" style="1" customWidth="1"/>
    <col min="13829" max="13829" width="18.6640625" style="1" customWidth="1"/>
    <col min="13830" max="13830" width="18" style="1" customWidth="1"/>
    <col min="13831" max="13831" width="15.5546875" style="1" customWidth="1"/>
    <col min="13832" max="13832" width="14.44140625" style="1" bestFit="1" customWidth="1"/>
    <col min="13833" max="14082" width="9.109375" style="1"/>
    <col min="14083" max="14083" width="85.5546875" style="1" customWidth="1"/>
    <col min="14084" max="14084" width="18.88671875" style="1" customWidth="1"/>
    <col min="14085" max="14085" width="18.6640625" style="1" customWidth="1"/>
    <col min="14086" max="14086" width="18" style="1" customWidth="1"/>
    <col min="14087" max="14087" width="15.5546875" style="1" customWidth="1"/>
    <col min="14088" max="14088" width="14.44140625" style="1" bestFit="1" customWidth="1"/>
    <col min="14089" max="14338" width="9.109375" style="1"/>
    <col min="14339" max="14339" width="85.5546875" style="1" customWidth="1"/>
    <col min="14340" max="14340" width="18.88671875" style="1" customWidth="1"/>
    <col min="14341" max="14341" width="18.6640625" style="1" customWidth="1"/>
    <col min="14342" max="14342" width="18" style="1" customWidth="1"/>
    <col min="14343" max="14343" width="15.5546875" style="1" customWidth="1"/>
    <col min="14344" max="14344" width="14.44140625" style="1" bestFit="1" customWidth="1"/>
    <col min="14345" max="14594" width="9.109375" style="1"/>
    <col min="14595" max="14595" width="85.5546875" style="1" customWidth="1"/>
    <col min="14596" max="14596" width="18.88671875" style="1" customWidth="1"/>
    <col min="14597" max="14597" width="18.6640625" style="1" customWidth="1"/>
    <col min="14598" max="14598" width="18" style="1" customWidth="1"/>
    <col min="14599" max="14599" width="15.5546875" style="1" customWidth="1"/>
    <col min="14600" max="14600" width="14.44140625" style="1" bestFit="1" customWidth="1"/>
    <col min="14601" max="14850" width="9.109375" style="1"/>
    <col min="14851" max="14851" width="85.5546875" style="1" customWidth="1"/>
    <col min="14852" max="14852" width="18.88671875" style="1" customWidth="1"/>
    <col min="14853" max="14853" width="18.6640625" style="1" customWidth="1"/>
    <col min="14854" max="14854" width="18" style="1" customWidth="1"/>
    <col min="14855" max="14855" width="15.5546875" style="1" customWidth="1"/>
    <col min="14856" max="14856" width="14.44140625" style="1" bestFit="1" customWidth="1"/>
    <col min="14857" max="15106" width="9.109375" style="1"/>
    <col min="15107" max="15107" width="85.5546875" style="1" customWidth="1"/>
    <col min="15108" max="15108" width="18.88671875" style="1" customWidth="1"/>
    <col min="15109" max="15109" width="18.6640625" style="1" customWidth="1"/>
    <col min="15110" max="15110" width="18" style="1" customWidth="1"/>
    <col min="15111" max="15111" width="15.5546875" style="1" customWidth="1"/>
    <col min="15112" max="15112" width="14.44140625" style="1" bestFit="1" customWidth="1"/>
    <col min="15113" max="15362" width="9.109375" style="1"/>
    <col min="15363" max="15363" width="85.5546875" style="1" customWidth="1"/>
    <col min="15364" max="15364" width="18.88671875" style="1" customWidth="1"/>
    <col min="15365" max="15365" width="18.6640625" style="1" customWidth="1"/>
    <col min="15366" max="15366" width="18" style="1" customWidth="1"/>
    <col min="15367" max="15367" width="15.5546875" style="1" customWidth="1"/>
    <col min="15368" max="15368" width="14.44140625" style="1" bestFit="1" customWidth="1"/>
    <col min="15369" max="15618" width="9.109375" style="1"/>
    <col min="15619" max="15619" width="85.5546875" style="1" customWidth="1"/>
    <col min="15620" max="15620" width="18.88671875" style="1" customWidth="1"/>
    <col min="15621" max="15621" width="18.6640625" style="1" customWidth="1"/>
    <col min="15622" max="15622" width="18" style="1" customWidth="1"/>
    <col min="15623" max="15623" width="15.5546875" style="1" customWidth="1"/>
    <col min="15624" max="15624" width="14.44140625" style="1" bestFit="1" customWidth="1"/>
    <col min="15625" max="15874" width="9.109375" style="1"/>
    <col min="15875" max="15875" width="85.5546875" style="1" customWidth="1"/>
    <col min="15876" max="15876" width="18.88671875" style="1" customWidth="1"/>
    <col min="15877" max="15877" width="18.6640625" style="1" customWidth="1"/>
    <col min="15878" max="15878" width="18" style="1" customWidth="1"/>
    <col min="15879" max="15879" width="15.5546875" style="1" customWidth="1"/>
    <col min="15880" max="15880" width="14.44140625" style="1" bestFit="1" customWidth="1"/>
    <col min="15881" max="16130" width="9.109375" style="1"/>
    <col min="16131" max="16131" width="85.5546875" style="1" customWidth="1"/>
    <col min="16132" max="16132" width="18.88671875" style="1" customWidth="1"/>
    <col min="16133" max="16133" width="18.6640625" style="1" customWidth="1"/>
    <col min="16134" max="16134" width="18" style="1" customWidth="1"/>
    <col min="16135" max="16135" width="15.5546875" style="1" customWidth="1"/>
    <col min="16136" max="16136" width="14.44140625" style="1" bestFit="1" customWidth="1"/>
    <col min="16137" max="16384" width="9.109375" style="1"/>
  </cols>
  <sheetData>
    <row r="1" spans="1:13" ht="18" x14ac:dyDescent="0.35">
      <c r="A1" s="282" t="s">
        <v>424</v>
      </c>
      <c r="B1" s="282"/>
      <c r="C1" s="282"/>
      <c r="D1" s="282"/>
      <c r="E1" s="282"/>
      <c r="F1" s="282"/>
      <c r="G1" s="282"/>
      <c r="H1" s="282"/>
      <c r="I1" s="282"/>
      <c r="J1" s="186"/>
    </row>
    <row r="2" spans="1:13" ht="50.25" customHeight="1" x14ac:dyDescent="0.3">
      <c r="A2" s="283" t="s">
        <v>392</v>
      </c>
      <c r="B2" s="283"/>
      <c r="C2" s="283"/>
      <c r="D2" s="283"/>
      <c r="E2" s="283"/>
      <c r="F2" s="283"/>
    </row>
    <row r="3" spans="1:13" ht="50.25" customHeight="1" x14ac:dyDescent="0.3">
      <c r="A3" s="47"/>
      <c r="B3" s="47"/>
      <c r="C3" s="47"/>
      <c r="D3" s="47"/>
      <c r="E3" s="187"/>
      <c r="F3" s="47"/>
    </row>
    <row r="4" spans="1:13" ht="27" customHeight="1" x14ac:dyDescent="0.3">
      <c r="A4" s="286" t="s">
        <v>616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3" ht="21" customHeight="1" x14ac:dyDescent="0.3">
      <c r="A5" s="283" t="s">
        <v>392</v>
      </c>
      <c r="B5" s="283"/>
      <c r="C5" s="283"/>
      <c r="D5" s="283"/>
      <c r="E5" s="283"/>
      <c r="F5" s="283"/>
      <c r="G5" s="283"/>
      <c r="H5" s="283"/>
    </row>
    <row r="6" spans="1:13" ht="21" customHeight="1" x14ac:dyDescent="0.3">
      <c r="A6" s="99"/>
      <c r="B6" s="99"/>
      <c r="C6" s="99"/>
      <c r="D6" s="99"/>
      <c r="E6" s="187"/>
      <c r="F6" s="99"/>
      <c r="G6" s="99"/>
      <c r="H6" s="99"/>
    </row>
    <row r="7" spans="1:13" ht="21" customHeight="1" x14ac:dyDescent="0.3">
      <c r="A7" s="99"/>
      <c r="B7" s="99"/>
      <c r="C7" s="99"/>
      <c r="D7" s="99"/>
      <c r="E7" s="187"/>
      <c r="F7" s="99"/>
      <c r="G7" s="99"/>
      <c r="H7" s="99"/>
    </row>
    <row r="8" spans="1:13" ht="10.199999999999999" customHeight="1" thickBot="1" x14ac:dyDescent="0.35">
      <c r="A8" s="99"/>
      <c r="B8" s="99"/>
      <c r="C8" s="99"/>
      <c r="D8" s="99"/>
      <c r="E8" s="187"/>
      <c r="F8" s="99"/>
    </row>
    <row r="9" spans="1:13" ht="15" thickBot="1" x14ac:dyDescent="0.35">
      <c r="B9" s="284" t="s">
        <v>418</v>
      </c>
      <c r="C9" s="285"/>
      <c r="D9" s="285"/>
      <c r="E9" s="285"/>
      <c r="F9" s="285"/>
      <c r="G9" s="287" t="s">
        <v>419</v>
      </c>
      <c r="H9" s="287"/>
      <c r="I9" s="287"/>
      <c r="J9" s="287"/>
      <c r="K9" s="48" t="s">
        <v>393</v>
      </c>
    </row>
    <row r="10" spans="1:13" ht="27.6" x14ac:dyDescent="0.3">
      <c r="B10" s="56" t="s">
        <v>164</v>
      </c>
      <c r="C10" s="235" t="s">
        <v>394</v>
      </c>
      <c r="D10" s="235" t="s">
        <v>395</v>
      </c>
      <c r="E10" s="236" t="s">
        <v>602</v>
      </c>
      <c r="F10" s="234" t="s">
        <v>396</v>
      </c>
      <c r="G10" s="234" t="s">
        <v>164</v>
      </c>
      <c r="H10" s="234" t="s">
        <v>394</v>
      </c>
      <c r="I10" s="237" t="s">
        <v>395</v>
      </c>
      <c r="J10" s="239" t="s">
        <v>602</v>
      </c>
      <c r="K10" s="238" t="s">
        <v>396</v>
      </c>
    </row>
    <row r="11" spans="1:13" x14ac:dyDescent="0.3">
      <c r="A11" s="49" t="s">
        <v>397</v>
      </c>
      <c r="B11" s="29">
        <f>'2.Kiadások'!E24</f>
        <v>51095000</v>
      </c>
      <c r="C11" s="29">
        <f>'2.Kiadások'!I24</f>
        <v>54155000</v>
      </c>
      <c r="D11" s="29">
        <f>'2.Kiadások'!M24</f>
        <v>71040000</v>
      </c>
      <c r="E11" s="29">
        <f>'2.Kiadások'!Q24</f>
        <v>7175000</v>
      </c>
      <c r="F11" s="29">
        <f>B11+C11+D11+E11</f>
        <v>183465000</v>
      </c>
      <c r="G11" s="29">
        <f>'2.Kiadások'!H24</f>
        <v>56960048</v>
      </c>
      <c r="H11" s="29">
        <f>'2.Kiadások'!J24</f>
        <v>55313005</v>
      </c>
      <c r="I11" s="169">
        <f>'2.Kiadások'!P24</f>
        <v>77391200</v>
      </c>
      <c r="J11" s="169">
        <f>'2.Kiadások'!R24</f>
        <v>7175000</v>
      </c>
      <c r="K11" s="29">
        <f>G11+H11+I11+J11</f>
        <v>196839253</v>
      </c>
      <c r="M11" s="3"/>
    </row>
    <row r="12" spans="1:13" x14ac:dyDescent="0.3">
      <c r="A12" s="49" t="s">
        <v>398</v>
      </c>
      <c r="B12" s="29">
        <f>'2.Kiadások'!E25</f>
        <v>7102000</v>
      </c>
      <c r="C12" s="29">
        <f>'2.Kiadások'!I25</f>
        <v>7296000</v>
      </c>
      <c r="D12" s="29">
        <f>'2.Kiadások'!M25</f>
        <v>9980000</v>
      </c>
      <c r="E12" s="29">
        <f>'2.Kiadások'!Q25</f>
        <v>1000000</v>
      </c>
      <c r="F12" s="29">
        <f t="shared" ref="F12:F21" si="0">B12+C12+D12+E12</f>
        <v>25378000</v>
      </c>
      <c r="G12" s="29">
        <f>'2.Kiadások'!H25</f>
        <v>7362000</v>
      </c>
      <c r="H12" s="29">
        <f>'2.Kiadások'!J25</f>
        <v>7296000</v>
      </c>
      <c r="I12" s="169">
        <f>'2.Kiadások'!P25</f>
        <v>10411585</v>
      </c>
      <c r="J12" s="169">
        <f>'2.Kiadások'!R25</f>
        <v>1000000</v>
      </c>
      <c r="K12" s="29">
        <f t="shared" ref="K12:K19" si="1">G12+H12+I12+J12</f>
        <v>26069585</v>
      </c>
      <c r="M12" s="3"/>
    </row>
    <row r="13" spans="1:13" x14ac:dyDescent="0.3">
      <c r="A13" s="49" t="s">
        <v>399</v>
      </c>
      <c r="B13" s="29">
        <f>'2.Kiadások'!E50</f>
        <v>143656595</v>
      </c>
      <c r="C13" s="29">
        <f>'2.Kiadások'!I50</f>
        <v>19164000</v>
      </c>
      <c r="D13" s="29">
        <f>'2.Kiadások'!M50</f>
        <v>8376000</v>
      </c>
      <c r="E13" s="29">
        <f>'2.Kiadások'!Q50</f>
        <v>2745000</v>
      </c>
      <c r="F13" s="29">
        <f t="shared" si="0"/>
        <v>173941595</v>
      </c>
      <c r="G13" s="29">
        <f>'2.Kiadások'!H50</f>
        <v>236461000</v>
      </c>
      <c r="H13" s="29">
        <f>'2.Kiadások'!J50</f>
        <v>22843000</v>
      </c>
      <c r="I13" s="169">
        <f>'2.Kiadások'!P50</f>
        <v>8603587</v>
      </c>
      <c r="J13" s="169">
        <f>'2.Kiadások'!R50</f>
        <v>2745000</v>
      </c>
      <c r="K13" s="29">
        <f t="shared" si="1"/>
        <v>270652587</v>
      </c>
      <c r="M13" s="3"/>
    </row>
    <row r="14" spans="1:13" x14ac:dyDescent="0.3">
      <c r="A14" s="49" t="s">
        <v>400</v>
      </c>
      <c r="B14" s="29">
        <f>'2.Kiadások'!E59</f>
        <v>4694000</v>
      </c>
      <c r="C14" s="29"/>
      <c r="D14" s="29"/>
      <c r="E14" s="29">
        <f>'2.Kiadások'!Q59</f>
        <v>0</v>
      </c>
      <c r="F14" s="29">
        <f t="shared" si="0"/>
        <v>4694000</v>
      </c>
      <c r="G14" s="29">
        <f>'2.Kiadások'!H59</f>
        <v>4894000</v>
      </c>
      <c r="H14" s="29"/>
      <c r="I14" s="169"/>
      <c r="J14" s="169"/>
      <c r="K14" s="29">
        <f t="shared" si="1"/>
        <v>4894000</v>
      </c>
      <c r="M14" s="3"/>
    </row>
    <row r="15" spans="1:13" x14ac:dyDescent="0.3">
      <c r="A15" s="49" t="s">
        <v>401</v>
      </c>
      <c r="B15" s="29">
        <f>'2.Kiadások'!E77</f>
        <v>124402107</v>
      </c>
      <c r="C15" s="29"/>
      <c r="D15" s="29"/>
      <c r="E15" s="29">
        <f>'2.Kiadások'!Q77</f>
        <v>0</v>
      </c>
      <c r="F15" s="29">
        <f t="shared" si="0"/>
        <v>124402107</v>
      </c>
      <c r="G15" s="29">
        <f>'2.Kiadások'!H77</f>
        <v>133289282</v>
      </c>
      <c r="H15" s="29"/>
      <c r="I15" s="169"/>
      <c r="J15" s="169"/>
      <c r="K15" s="29">
        <f t="shared" si="1"/>
        <v>133289282</v>
      </c>
      <c r="M15" s="3"/>
    </row>
    <row r="16" spans="1:13" x14ac:dyDescent="0.3">
      <c r="A16" s="49" t="s">
        <v>402</v>
      </c>
      <c r="B16" s="29">
        <f>'2.Kiadások'!E75</f>
        <v>2035284</v>
      </c>
      <c r="C16" s="29"/>
      <c r="D16" s="29"/>
      <c r="E16" s="29"/>
      <c r="F16" s="29">
        <f t="shared" si="0"/>
        <v>2035284</v>
      </c>
      <c r="G16" s="29">
        <f>'2.Kiadások'!H75</f>
        <v>10922459</v>
      </c>
      <c r="H16" s="29"/>
      <c r="I16" s="169"/>
      <c r="J16" s="169"/>
      <c r="K16" s="29">
        <f t="shared" si="1"/>
        <v>10922459</v>
      </c>
      <c r="M16" s="3"/>
    </row>
    <row r="17" spans="1:13" x14ac:dyDescent="0.3">
      <c r="A17" s="49" t="s">
        <v>403</v>
      </c>
      <c r="B17" s="29">
        <f>'2.Kiadások'!E86</f>
        <v>370476410</v>
      </c>
      <c r="C17" s="29">
        <f>'2.Kiadások'!I86</f>
        <v>4000000</v>
      </c>
      <c r="D17" s="29"/>
      <c r="E17" s="29">
        <f>'2.Kiadások'!Q86</f>
        <v>3000000</v>
      </c>
      <c r="F17" s="29">
        <f t="shared" si="0"/>
        <v>377476410</v>
      </c>
      <c r="G17" s="29">
        <f>'2.Kiadások'!H86</f>
        <v>413936410</v>
      </c>
      <c r="H17" s="29">
        <f>'2.Kiadások'!J86</f>
        <v>4000000</v>
      </c>
      <c r="I17" s="169"/>
      <c r="J17" s="169">
        <f>'2.Kiadások'!R86</f>
        <v>3000000</v>
      </c>
      <c r="K17" s="29">
        <f t="shared" si="1"/>
        <v>420936410</v>
      </c>
      <c r="M17" s="3"/>
    </row>
    <row r="18" spans="1:13" x14ac:dyDescent="0.3">
      <c r="A18" s="49" t="s">
        <v>404</v>
      </c>
      <c r="B18" s="29">
        <f>'2.Kiadások'!E91</f>
        <v>14888000</v>
      </c>
      <c r="C18" s="29"/>
      <c r="D18" s="29"/>
      <c r="E18" s="29">
        <f>'2.Kiadások'!Q91</f>
        <v>0</v>
      </c>
      <c r="F18" s="29">
        <f t="shared" si="0"/>
        <v>14888000</v>
      </c>
      <c r="G18" s="29">
        <f>'2.Kiadások'!H91</f>
        <v>17428000</v>
      </c>
      <c r="H18" s="29"/>
      <c r="I18" s="169"/>
      <c r="J18" s="169"/>
      <c r="K18" s="29">
        <f t="shared" si="1"/>
        <v>17428000</v>
      </c>
      <c r="M18" s="3"/>
    </row>
    <row r="19" spans="1:13" x14ac:dyDescent="0.3">
      <c r="A19" s="49" t="s">
        <v>405</v>
      </c>
      <c r="B19" s="29"/>
      <c r="C19" s="29"/>
      <c r="D19" s="29"/>
      <c r="E19" s="29">
        <f>'2.Kiadások'!Q101</f>
        <v>0</v>
      </c>
      <c r="F19" s="29">
        <f t="shared" si="0"/>
        <v>0</v>
      </c>
      <c r="G19" s="29">
        <f>'2.Kiadások'!H101</f>
        <v>7156000</v>
      </c>
      <c r="H19" s="29"/>
      <c r="I19" s="169"/>
      <c r="J19" s="169"/>
      <c r="K19" s="29">
        <f t="shared" si="1"/>
        <v>7156000</v>
      </c>
      <c r="M19" s="3"/>
    </row>
    <row r="20" spans="1:13" x14ac:dyDescent="0.3">
      <c r="A20" s="50" t="s">
        <v>406</v>
      </c>
      <c r="B20" s="29">
        <f>B11+B12+B13+B14+B15+B17+B18</f>
        <v>716314112</v>
      </c>
      <c r="C20" s="29">
        <f>C11+C12+C13+C14+C15+C17+C18</f>
        <v>84615000</v>
      </c>
      <c r="D20" s="29">
        <f>D11+D12+D13+D14+D15+D17+D18</f>
        <v>89396000</v>
      </c>
      <c r="E20" s="29">
        <f>E11+E12+E13+E14+E15+E17+E18</f>
        <v>13920000</v>
      </c>
      <c r="F20" s="29">
        <f t="shared" si="0"/>
        <v>904245112</v>
      </c>
      <c r="G20" s="29">
        <f>G11+G12+G13+G14+G15+G17+G18+G19</f>
        <v>877486740</v>
      </c>
      <c r="H20" s="29">
        <f>H11+H12+H13+H14+H15+H17+H18+H19</f>
        <v>89452005</v>
      </c>
      <c r="I20" s="169">
        <f>I11+I12+I13+I14+I15+I17+I18</f>
        <v>96406372</v>
      </c>
      <c r="J20" s="169">
        <f>J11+J12+J13+J14+J15+J17+J18</f>
        <v>13920000</v>
      </c>
      <c r="K20" s="29">
        <f>K11+K12+K13+K14+K15+K17+K18+K19</f>
        <v>1077265117</v>
      </c>
      <c r="M20" s="3"/>
    </row>
    <row r="21" spans="1:13" x14ac:dyDescent="0.3">
      <c r="A21" s="50" t="s">
        <v>407</v>
      </c>
      <c r="B21" s="29">
        <f>'2.Kiadások'!E133</f>
        <v>173687695</v>
      </c>
      <c r="C21" s="29"/>
      <c r="D21" s="29"/>
      <c r="E21" s="29">
        <f>'2.Kiadások'!Q133</f>
        <v>0</v>
      </c>
      <c r="F21" s="29">
        <f t="shared" si="0"/>
        <v>173687695</v>
      </c>
      <c r="G21" s="29">
        <f>'2.Kiadások'!H133</f>
        <v>193054595</v>
      </c>
      <c r="H21" s="29"/>
      <c r="I21" s="169">
        <f>'I.Kiemelt rovatrend'!O24</f>
        <v>0</v>
      </c>
      <c r="J21" s="169"/>
      <c r="K21" s="29">
        <f>SUM(G21:I21)</f>
        <v>193054595</v>
      </c>
      <c r="M21" s="3"/>
    </row>
    <row r="22" spans="1:13" x14ac:dyDescent="0.3">
      <c r="A22" s="51" t="s">
        <v>388</v>
      </c>
      <c r="B22" s="52">
        <f t="shared" ref="B22:K22" si="2">SUM(B20:B21)</f>
        <v>890001807</v>
      </c>
      <c r="C22" s="52">
        <f t="shared" si="2"/>
        <v>84615000</v>
      </c>
      <c r="D22" s="52">
        <f t="shared" si="2"/>
        <v>89396000</v>
      </c>
      <c r="E22" s="52">
        <f t="shared" si="2"/>
        <v>13920000</v>
      </c>
      <c r="F22" s="52">
        <f t="shared" si="2"/>
        <v>1077932807</v>
      </c>
      <c r="G22" s="52">
        <f t="shared" si="2"/>
        <v>1070541335</v>
      </c>
      <c r="H22" s="52">
        <f t="shared" si="2"/>
        <v>89452005</v>
      </c>
      <c r="I22" s="52">
        <f t="shared" si="2"/>
        <v>96406372</v>
      </c>
      <c r="J22" s="52">
        <f t="shared" si="2"/>
        <v>13920000</v>
      </c>
      <c r="K22" s="52">
        <f t="shared" si="2"/>
        <v>1270319712</v>
      </c>
      <c r="M22" s="3"/>
    </row>
    <row r="23" spans="1:13" x14ac:dyDescent="0.3">
      <c r="A23" s="49" t="s">
        <v>408</v>
      </c>
      <c r="B23" s="29">
        <f>'1.Bevételek'!E20</f>
        <v>179339118</v>
      </c>
      <c r="C23" s="29"/>
      <c r="D23" s="29"/>
      <c r="E23" s="29">
        <f>'1.Bevételek'!M20</f>
        <v>0</v>
      </c>
      <c r="F23" s="29">
        <f>B23+C23+D23+E23</f>
        <v>179339118</v>
      </c>
      <c r="G23" s="29">
        <f>'1.Bevételek'!H20</f>
        <v>211724348</v>
      </c>
      <c r="H23" s="29">
        <f>'1.Bevételek'!J20</f>
        <v>0</v>
      </c>
      <c r="I23" s="169">
        <f>'1.Bevételek'!L20</f>
        <v>6010372</v>
      </c>
      <c r="J23" s="169"/>
      <c r="K23" s="29">
        <f>G23+H23+I23+J23</f>
        <v>217734720</v>
      </c>
      <c r="M23" s="3"/>
    </row>
    <row r="24" spans="1:13" x14ac:dyDescent="0.3">
      <c r="A24" s="49" t="s">
        <v>409</v>
      </c>
      <c r="B24" s="29">
        <f>'1.Bevételek'!E26</f>
        <v>103777425</v>
      </c>
      <c r="C24" s="29"/>
      <c r="D24" s="29"/>
      <c r="E24" s="29">
        <f>'1.Bevételek'!M26</f>
        <v>0</v>
      </c>
      <c r="F24" s="29">
        <f t="shared" ref="F24:F29" si="3">B24+C24+D24+E24</f>
        <v>103777425</v>
      </c>
      <c r="G24" s="29">
        <f>'1.Bevételek'!H26</f>
        <v>139837716</v>
      </c>
      <c r="H24" s="29">
        <f>'1.Bevételek'!J26</f>
        <v>0</v>
      </c>
      <c r="I24" s="169"/>
      <c r="J24" s="169"/>
      <c r="K24" s="29">
        <f t="shared" ref="K24:K29" si="4">G24+H24+I24+J24</f>
        <v>139837716</v>
      </c>
      <c r="M24" s="3"/>
    </row>
    <row r="25" spans="1:13" x14ac:dyDescent="0.3">
      <c r="A25" s="49" t="s">
        <v>410</v>
      </c>
      <c r="B25" s="29">
        <f>'1.Bevételek'!E40</f>
        <v>265196000</v>
      </c>
      <c r="C25" s="29"/>
      <c r="D25" s="29"/>
      <c r="E25" s="29">
        <f>'1.Bevételek'!M40</f>
        <v>0</v>
      </c>
      <c r="F25" s="29">
        <f t="shared" si="3"/>
        <v>265196000</v>
      </c>
      <c r="G25" s="29">
        <f>'1.Bevételek'!H40</f>
        <v>275196000</v>
      </c>
      <c r="H25" s="29"/>
      <c r="I25" s="169"/>
      <c r="J25" s="169"/>
      <c r="K25" s="29">
        <f t="shared" si="4"/>
        <v>275196000</v>
      </c>
      <c r="M25" s="3"/>
    </row>
    <row r="26" spans="1:13" x14ac:dyDescent="0.3">
      <c r="A26" s="49" t="s">
        <v>411</v>
      </c>
      <c r="B26" s="29">
        <f>'1.Bevételek'!E56</f>
        <v>47368800</v>
      </c>
      <c r="C26" s="29">
        <f>'1.Bevételek'!I56</f>
        <v>3299100</v>
      </c>
      <c r="D26" s="29">
        <f>'1.Bevételek'!L56</f>
        <v>45000</v>
      </c>
      <c r="E26" s="29">
        <f>'1.Bevételek'!M56</f>
        <v>345000</v>
      </c>
      <c r="F26" s="29">
        <f t="shared" si="3"/>
        <v>51057900</v>
      </c>
      <c r="G26" s="29">
        <f>'1.Bevételek'!H56</f>
        <v>51208999</v>
      </c>
      <c r="H26" s="29">
        <f>'1.Bevételek'!J56</f>
        <v>3316980</v>
      </c>
      <c r="I26" s="169">
        <f>'1.Bevételek'!L56</f>
        <v>45000</v>
      </c>
      <c r="J26" s="169">
        <f>'1.Bevételek'!N56</f>
        <v>345000</v>
      </c>
      <c r="K26" s="29">
        <f t="shared" si="4"/>
        <v>54915979</v>
      </c>
      <c r="M26" s="3"/>
    </row>
    <row r="27" spans="1:13" x14ac:dyDescent="0.3">
      <c r="A27" s="49" t="s">
        <v>412</v>
      </c>
      <c r="B27" s="29">
        <f>'1.Bevételek'!E62</f>
        <v>21700000</v>
      </c>
      <c r="C27" s="29"/>
      <c r="D27" s="29"/>
      <c r="E27" s="29">
        <f>'1.Bevételek'!M62</f>
        <v>0</v>
      </c>
      <c r="F27" s="29">
        <f t="shared" si="3"/>
        <v>21700000</v>
      </c>
      <c r="G27" s="29">
        <f>'1.Bevételek'!H62</f>
        <v>29258528</v>
      </c>
      <c r="H27" s="29"/>
      <c r="I27" s="169"/>
      <c r="J27" s="169"/>
      <c r="K27" s="29">
        <f t="shared" si="4"/>
        <v>29258528</v>
      </c>
      <c r="M27" s="3"/>
    </row>
    <row r="28" spans="1:13" x14ac:dyDescent="0.3">
      <c r="A28" s="49" t="s">
        <v>413</v>
      </c>
      <c r="B28" s="29">
        <f>'1.Bevételek'!E68</f>
        <v>622200</v>
      </c>
      <c r="C28" s="29">
        <f>'1.Bevételek'!I68</f>
        <v>0</v>
      </c>
      <c r="D28" s="29"/>
      <c r="E28" s="29">
        <f>'1.Bevételek'!M68</f>
        <v>0</v>
      </c>
      <c r="F28" s="29">
        <f t="shared" si="3"/>
        <v>622200</v>
      </c>
      <c r="G28" s="29">
        <f>'1.Bevételek'!H68</f>
        <v>872200</v>
      </c>
      <c r="H28" s="29"/>
      <c r="I28" s="169"/>
      <c r="J28" s="169"/>
      <c r="K28" s="29">
        <f t="shared" si="4"/>
        <v>872200</v>
      </c>
      <c r="M28" s="3"/>
    </row>
    <row r="29" spans="1:13" x14ac:dyDescent="0.3">
      <c r="A29" s="49" t="s">
        <v>414</v>
      </c>
      <c r="B29" s="29">
        <f>'1.Bevételek'!E74</f>
        <v>0</v>
      </c>
      <c r="C29" s="29"/>
      <c r="D29" s="29"/>
      <c r="E29" s="29">
        <f>'1.Bevételek'!M74</f>
        <v>0</v>
      </c>
      <c r="F29" s="29">
        <f t="shared" si="3"/>
        <v>0</v>
      </c>
      <c r="G29" s="29">
        <f>'1.Bevételek'!H74</f>
        <v>0</v>
      </c>
      <c r="H29" s="29">
        <f>'1.Bevételek'!J68</f>
        <v>27225</v>
      </c>
      <c r="I29" s="169"/>
      <c r="J29" s="169"/>
      <c r="K29" s="29">
        <f t="shared" si="4"/>
        <v>27225</v>
      </c>
      <c r="M29" s="3"/>
    </row>
    <row r="30" spans="1:13" x14ac:dyDescent="0.3">
      <c r="A30" s="50" t="s">
        <v>415</v>
      </c>
      <c r="B30" s="29">
        <f>SUM(B23:B29)</f>
        <v>618003543</v>
      </c>
      <c r="C30" s="29">
        <f>SUM(C23:C29)</f>
        <v>3299100</v>
      </c>
      <c r="D30" s="29">
        <f>SUM(D23:D29)</f>
        <v>45000</v>
      </c>
      <c r="E30" s="29">
        <f>SUM(E23:E29)</f>
        <v>345000</v>
      </c>
      <c r="F30" s="29">
        <f>F23+F25+F26+F27+F28+F29+F24</f>
        <v>621692643</v>
      </c>
      <c r="G30" s="29">
        <f>SUM(G23:G29)</f>
        <v>708097791</v>
      </c>
      <c r="H30" s="29">
        <f>SUM(H23:H29)</f>
        <v>3344205</v>
      </c>
      <c r="I30" s="169">
        <f>SUM(I23:I29)</f>
        <v>6055372</v>
      </c>
      <c r="J30" s="169">
        <f>SUM(J23:J29)</f>
        <v>345000</v>
      </c>
      <c r="K30" s="29">
        <f>K23+K25+K26+K27+K28+K29+K24</f>
        <v>717842368</v>
      </c>
      <c r="M30" s="3"/>
    </row>
    <row r="31" spans="1:13" x14ac:dyDescent="0.3">
      <c r="A31" s="50" t="s">
        <v>416</v>
      </c>
      <c r="B31" s="29">
        <f>'1.Bevételek'!E107</f>
        <v>271998264</v>
      </c>
      <c r="C31" s="29">
        <f>'1.Bevételek'!I98</f>
        <v>81315900</v>
      </c>
      <c r="D31" s="29">
        <f>'1.Bevételek'!K107</f>
        <v>89351000</v>
      </c>
      <c r="E31" s="29">
        <f>'1.Bevételek'!M107</f>
        <v>13575000</v>
      </c>
      <c r="F31" s="29">
        <f>B31+C31+D31+E31</f>
        <v>456240164</v>
      </c>
      <c r="G31" s="29">
        <f>'1.Bevételek'!H107</f>
        <v>362443544</v>
      </c>
      <c r="H31" s="29">
        <f>'1.Bevételek'!J98</f>
        <v>86107800</v>
      </c>
      <c r="I31" s="169">
        <f>'1.Bevételek'!L107</f>
        <v>90351000</v>
      </c>
      <c r="J31" s="169">
        <f>'1.Bevételek'!N107</f>
        <v>13575000</v>
      </c>
      <c r="K31" s="29">
        <f>G31+H31+I31+J31</f>
        <v>552477344</v>
      </c>
      <c r="M31" s="3"/>
    </row>
    <row r="32" spans="1:13" x14ac:dyDescent="0.3">
      <c r="A32" s="50" t="s">
        <v>417</v>
      </c>
      <c r="B32" s="29">
        <f>'1.Bevételek'!C89</f>
        <v>271998264</v>
      </c>
      <c r="C32" s="29">
        <f>'1.Bevételek'!I89</f>
        <v>475743</v>
      </c>
      <c r="D32" s="29">
        <f>'1.Bevételek'!K89</f>
        <v>2592487</v>
      </c>
      <c r="E32" s="29"/>
      <c r="F32" s="29">
        <f>B32+C32+D32+E32</f>
        <v>275066494</v>
      </c>
      <c r="G32" s="29">
        <f>'1.Bevételek'!H89</f>
        <v>362443544</v>
      </c>
      <c r="H32" s="29">
        <f>'1.Bevételek'!J89</f>
        <v>475743</v>
      </c>
      <c r="I32" s="169">
        <f>'1.Bevételek'!L89</f>
        <v>2592487</v>
      </c>
      <c r="J32" s="169"/>
      <c r="K32" s="29">
        <f>G32+H32+I32</f>
        <v>365511774</v>
      </c>
      <c r="M32" s="3"/>
    </row>
    <row r="33" spans="1:13" x14ac:dyDescent="0.3">
      <c r="A33" s="51" t="s">
        <v>161</v>
      </c>
      <c r="B33" s="52">
        <f t="shared" ref="B33:J33" si="5">B30+B31</f>
        <v>890001807</v>
      </c>
      <c r="C33" s="52">
        <f t="shared" si="5"/>
        <v>84615000</v>
      </c>
      <c r="D33" s="52">
        <f>D30+D31</f>
        <v>89396000</v>
      </c>
      <c r="E33" s="52">
        <f>E30+E31</f>
        <v>13920000</v>
      </c>
      <c r="F33" s="52">
        <f t="shared" si="5"/>
        <v>1077932807</v>
      </c>
      <c r="G33" s="52">
        <f t="shared" si="5"/>
        <v>1070541335</v>
      </c>
      <c r="H33" s="52">
        <f t="shared" si="5"/>
        <v>89452005</v>
      </c>
      <c r="I33" s="52">
        <f t="shared" si="5"/>
        <v>96406372</v>
      </c>
      <c r="J33" s="52">
        <f t="shared" si="5"/>
        <v>13920000</v>
      </c>
      <c r="K33" s="52">
        <f>SUM(K30:K31)</f>
        <v>1270319712</v>
      </c>
      <c r="M33" s="3"/>
    </row>
    <row r="34" spans="1:13" x14ac:dyDescent="0.3">
      <c r="A34" s="25"/>
      <c r="B34" s="54"/>
      <c r="C34" s="54"/>
      <c r="D34" s="54"/>
      <c r="E34" s="54"/>
      <c r="F34" s="54"/>
      <c r="G34" s="25"/>
      <c r="H34" s="25"/>
      <c r="I34" s="170"/>
      <c r="J34" s="170"/>
      <c r="K34" s="25"/>
    </row>
    <row r="35" spans="1:13" x14ac:dyDescent="0.3">
      <c r="A35" s="25"/>
      <c r="B35" s="54"/>
      <c r="C35" s="54"/>
      <c r="D35" s="54"/>
      <c r="E35" s="54"/>
      <c r="F35" s="54"/>
      <c r="G35" s="25"/>
      <c r="H35" s="25"/>
      <c r="I35" s="170"/>
      <c r="J35" s="170"/>
      <c r="K35" s="25"/>
    </row>
    <row r="36" spans="1:13" x14ac:dyDescent="0.3">
      <c r="A36" s="25"/>
      <c r="B36" s="54"/>
      <c r="C36" s="54"/>
      <c r="D36" s="54"/>
      <c r="E36" s="54"/>
      <c r="F36" s="54"/>
      <c r="G36" s="25"/>
      <c r="H36" s="25"/>
      <c r="I36" s="170"/>
      <c r="J36" s="170"/>
      <c r="K36" s="25"/>
    </row>
    <row r="37" spans="1:13" x14ac:dyDescent="0.3">
      <c r="A37" s="25"/>
      <c r="B37" s="54"/>
      <c r="C37" s="54"/>
      <c r="D37" s="54"/>
      <c r="E37" s="54"/>
      <c r="F37" s="54"/>
      <c r="G37" s="25"/>
      <c r="H37" s="25"/>
      <c r="I37" s="170"/>
      <c r="J37" s="170"/>
      <c r="K37" s="25"/>
    </row>
    <row r="38" spans="1:13" x14ac:dyDescent="0.3">
      <c r="A38" s="25"/>
      <c r="B38" s="55"/>
      <c r="C38" s="53"/>
      <c r="D38" s="55"/>
      <c r="E38" s="55"/>
      <c r="F38" s="54"/>
      <c r="G38" s="25"/>
      <c r="H38" s="25"/>
      <c r="I38" s="170"/>
      <c r="J38" s="170"/>
      <c r="K38" s="25"/>
    </row>
    <row r="39" spans="1:13" x14ac:dyDescent="0.3">
      <c r="A39" s="25"/>
      <c r="B39" s="54"/>
      <c r="C39" s="54"/>
      <c r="D39" s="54"/>
      <c r="E39" s="54"/>
      <c r="F39" s="54"/>
      <c r="G39" s="25"/>
      <c r="H39" s="25"/>
      <c r="I39" s="170"/>
      <c r="J39" s="170"/>
      <c r="K39" s="25"/>
    </row>
    <row r="40" spans="1:13" x14ac:dyDescent="0.3">
      <c r="A40" s="25"/>
      <c r="B40" s="54"/>
      <c r="C40" s="54"/>
      <c r="D40" s="54"/>
      <c r="E40" s="54"/>
      <c r="F40" s="54"/>
      <c r="G40" s="25"/>
      <c r="H40" s="25"/>
      <c r="I40" s="170"/>
      <c r="J40" s="170"/>
      <c r="K40" s="25"/>
    </row>
  </sheetData>
  <mergeCells count="6">
    <mergeCell ref="A1:I1"/>
    <mergeCell ref="A2:F2"/>
    <mergeCell ref="B9:F9"/>
    <mergeCell ref="A4:K4"/>
    <mergeCell ref="A5:H5"/>
    <mergeCell ref="G9:J9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zoomScale="96" zoomScaleNormal="96" zoomScaleSheetLayoutView="58" workbookViewId="0">
      <pane xSplit="2" ySplit="2" topLeftCell="C49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ColWidth="9.109375" defaultRowHeight="14.4" x14ac:dyDescent="0.3"/>
  <cols>
    <col min="1" max="1" width="63.33203125" style="1" customWidth="1"/>
    <col min="2" max="2" width="22.6640625" style="1" customWidth="1"/>
    <col min="3" max="3" width="21.88671875" style="3" bestFit="1" customWidth="1"/>
    <col min="4" max="4" width="17.88671875" style="3" customWidth="1"/>
    <col min="5" max="5" width="22.33203125" style="4" customWidth="1"/>
    <col min="6" max="6" width="21.88671875" style="79" customWidth="1"/>
    <col min="7" max="7" width="19.88671875" style="4" customWidth="1"/>
    <col min="8" max="8" width="22.33203125" style="91" customWidth="1"/>
    <col min="9" max="10" width="24.88671875" style="4" bestFit="1" customWidth="1"/>
    <col min="11" max="11" width="21.6640625" style="4" bestFit="1" customWidth="1"/>
    <col min="12" max="12" width="24.6640625" style="4" bestFit="1" customWidth="1"/>
    <col min="13" max="14" width="24.6640625" style="4" customWidth="1"/>
    <col min="15" max="15" width="22.109375" style="4" bestFit="1" customWidth="1"/>
    <col min="16" max="16" width="24.6640625" style="1" bestFit="1" customWidth="1"/>
    <col min="17" max="19" width="9.109375" style="1"/>
    <col min="20" max="20" width="11.5546875" style="1" bestFit="1" customWidth="1"/>
    <col min="21" max="21" width="13.109375" style="1" bestFit="1" customWidth="1"/>
    <col min="22" max="263" width="9.109375" style="1"/>
    <col min="264" max="264" width="92.5546875" style="1" customWidth="1"/>
    <col min="265" max="265" width="8.33203125" style="1" customWidth="1"/>
    <col min="266" max="266" width="17.6640625" style="1" customWidth="1"/>
    <col min="267" max="267" width="14.88671875" style="1" customWidth="1"/>
    <col min="268" max="268" width="17" style="1" customWidth="1"/>
    <col min="269" max="269" width="16.6640625" style="1" customWidth="1"/>
    <col min="270" max="270" width="16.44140625" style="1" customWidth="1"/>
    <col min="271" max="271" width="19" style="1" customWidth="1"/>
    <col min="272" max="275" width="9.109375" style="1"/>
    <col min="276" max="276" width="11.5546875" style="1" bestFit="1" customWidth="1"/>
    <col min="277" max="277" width="10" style="1" bestFit="1" customWidth="1"/>
    <col min="278" max="519" width="9.109375" style="1"/>
    <col min="520" max="520" width="92.5546875" style="1" customWidth="1"/>
    <col min="521" max="521" width="8.33203125" style="1" customWidth="1"/>
    <col min="522" max="522" width="17.6640625" style="1" customWidth="1"/>
    <col min="523" max="523" width="14.88671875" style="1" customWidth="1"/>
    <col min="524" max="524" width="17" style="1" customWidth="1"/>
    <col min="525" max="525" width="16.6640625" style="1" customWidth="1"/>
    <col min="526" max="526" width="16.44140625" style="1" customWidth="1"/>
    <col min="527" max="527" width="19" style="1" customWidth="1"/>
    <col min="528" max="531" width="9.109375" style="1"/>
    <col min="532" max="532" width="11.5546875" style="1" bestFit="1" customWidth="1"/>
    <col min="533" max="533" width="10" style="1" bestFit="1" customWidth="1"/>
    <col min="534" max="775" width="9.109375" style="1"/>
    <col min="776" max="776" width="92.5546875" style="1" customWidth="1"/>
    <col min="777" max="777" width="8.33203125" style="1" customWidth="1"/>
    <col min="778" max="778" width="17.6640625" style="1" customWidth="1"/>
    <col min="779" max="779" width="14.88671875" style="1" customWidth="1"/>
    <col min="780" max="780" width="17" style="1" customWidth="1"/>
    <col min="781" max="781" width="16.6640625" style="1" customWidth="1"/>
    <col min="782" max="782" width="16.44140625" style="1" customWidth="1"/>
    <col min="783" max="783" width="19" style="1" customWidth="1"/>
    <col min="784" max="787" width="9.109375" style="1"/>
    <col min="788" max="788" width="11.5546875" style="1" bestFit="1" customWidth="1"/>
    <col min="789" max="789" width="10" style="1" bestFit="1" customWidth="1"/>
    <col min="790" max="1031" width="9.109375" style="1"/>
    <col min="1032" max="1032" width="92.5546875" style="1" customWidth="1"/>
    <col min="1033" max="1033" width="8.33203125" style="1" customWidth="1"/>
    <col min="1034" max="1034" width="17.6640625" style="1" customWidth="1"/>
    <col min="1035" max="1035" width="14.88671875" style="1" customWidth="1"/>
    <col min="1036" max="1036" width="17" style="1" customWidth="1"/>
    <col min="1037" max="1037" width="16.6640625" style="1" customWidth="1"/>
    <col min="1038" max="1038" width="16.44140625" style="1" customWidth="1"/>
    <col min="1039" max="1039" width="19" style="1" customWidth="1"/>
    <col min="1040" max="1043" width="9.109375" style="1"/>
    <col min="1044" max="1044" width="11.5546875" style="1" bestFit="1" customWidth="1"/>
    <col min="1045" max="1045" width="10" style="1" bestFit="1" customWidth="1"/>
    <col min="1046" max="1287" width="9.109375" style="1"/>
    <col min="1288" max="1288" width="92.5546875" style="1" customWidth="1"/>
    <col min="1289" max="1289" width="8.33203125" style="1" customWidth="1"/>
    <col min="1290" max="1290" width="17.6640625" style="1" customWidth="1"/>
    <col min="1291" max="1291" width="14.88671875" style="1" customWidth="1"/>
    <col min="1292" max="1292" width="17" style="1" customWidth="1"/>
    <col min="1293" max="1293" width="16.6640625" style="1" customWidth="1"/>
    <col min="1294" max="1294" width="16.44140625" style="1" customWidth="1"/>
    <col min="1295" max="1295" width="19" style="1" customWidth="1"/>
    <col min="1296" max="1299" width="9.109375" style="1"/>
    <col min="1300" max="1300" width="11.5546875" style="1" bestFit="1" customWidth="1"/>
    <col min="1301" max="1301" width="10" style="1" bestFit="1" customWidth="1"/>
    <col min="1302" max="1543" width="9.109375" style="1"/>
    <col min="1544" max="1544" width="92.5546875" style="1" customWidth="1"/>
    <col min="1545" max="1545" width="8.33203125" style="1" customWidth="1"/>
    <col min="1546" max="1546" width="17.6640625" style="1" customWidth="1"/>
    <col min="1547" max="1547" width="14.88671875" style="1" customWidth="1"/>
    <col min="1548" max="1548" width="17" style="1" customWidth="1"/>
    <col min="1549" max="1549" width="16.6640625" style="1" customWidth="1"/>
    <col min="1550" max="1550" width="16.44140625" style="1" customWidth="1"/>
    <col min="1551" max="1551" width="19" style="1" customWidth="1"/>
    <col min="1552" max="1555" width="9.109375" style="1"/>
    <col min="1556" max="1556" width="11.5546875" style="1" bestFit="1" customWidth="1"/>
    <col min="1557" max="1557" width="10" style="1" bestFit="1" customWidth="1"/>
    <col min="1558" max="1799" width="9.109375" style="1"/>
    <col min="1800" max="1800" width="92.5546875" style="1" customWidth="1"/>
    <col min="1801" max="1801" width="8.33203125" style="1" customWidth="1"/>
    <col min="1802" max="1802" width="17.6640625" style="1" customWidth="1"/>
    <col min="1803" max="1803" width="14.88671875" style="1" customWidth="1"/>
    <col min="1804" max="1804" width="17" style="1" customWidth="1"/>
    <col min="1805" max="1805" width="16.6640625" style="1" customWidth="1"/>
    <col min="1806" max="1806" width="16.44140625" style="1" customWidth="1"/>
    <col min="1807" max="1807" width="19" style="1" customWidth="1"/>
    <col min="1808" max="1811" width="9.109375" style="1"/>
    <col min="1812" max="1812" width="11.5546875" style="1" bestFit="1" customWidth="1"/>
    <col min="1813" max="1813" width="10" style="1" bestFit="1" customWidth="1"/>
    <col min="1814" max="2055" width="9.109375" style="1"/>
    <col min="2056" max="2056" width="92.5546875" style="1" customWidth="1"/>
    <col min="2057" max="2057" width="8.33203125" style="1" customWidth="1"/>
    <col min="2058" max="2058" width="17.6640625" style="1" customWidth="1"/>
    <col min="2059" max="2059" width="14.88671875" style="1" customWidth="1"/>
    <col min="2060" max="2060" width="17" style="1" customWidth="1"/>
    <col min="2061" max="2061" width="16.6640625" style="1" customWidth="1"/>
    <col min="2062" max="2062" width="16.44140625" style="1" customWidth="1"/>
    <col min="2063" max="2063" width="19" style="1" customWidth="1"/>
    <col min="2064" max="2067" width="9.109375" style="1"/>
    <col min="2068" max="2068" width="11.5546875" style="1" bestFit="1" customWidth="1"/>
    <col min="2069" max="2069" width="10" style="1" bestFit="1" customWidth="1"/>
    <col min="2070" max="2311" width="9.109375" style="1"/>
    <col min="2312" max="2312" width="92.5546875" style="1" customWidth="1"/>
    <col min="2313" max="2313" width="8.33203125" style="1" customWidth="1"/>
    <col min="2314" max="2314" width="17.6640625" style="1" customWidth="1"/>
    <col min="2315" max="2315" width="14.88671875" style="1" customWidth="1"/>
    <col min="2316" max="2316" width="17" style="1" customWidth="1"/>
    <col min="2317" max="2317" width="16.6640625" style="1" customWidth="1"/>
    <col min="2318" max="2318" width="16.44140625" style="1" customWidth="1"/>
    <col min="2319" max="2319" width="19" style="1" customWidth="1"/>
    <col min="2320" max="2323" width="9.109375" style="1"/>
    <col min="2324" max="2324" width="11.5546875" style="1" bestFit="1" customWidth="1"/>
    <col min="2325" max="2325" width="10" style="1" bestFit="1" customWidth="1"/>
    <col min="2326" max="2567" width="9.109375" style="1"/>
    <col min="2568" max="2568" width="92.5546875" style="1" customWidth="1"/>
    <col min="2569" max="2569" width="8.33203125" style="1" customWidth="1"/>
    <col min="2570" max="2570" width="17.6640625" style="1" customWidth="1"/>
    <col min="2571" max="2571" width="14.88671875" style="1" customWidth="1"/>
    <col min="2572" max="2572" width="17" style="1" customWidth="1"/>
    <col min="2573" max="2573" width="16.6640625" style="1" customWidth="1"/>
    <col min="2574" max="2574" width="16.44140625" style="1" customWidth="1"/>
    <col min="2575" max="2575" width="19" style="1" customWidth="1"/>
    <col min="2576" max="2579" width="9.109375" style="1"/>
    <col min="2580" max="2580" width="11.5546875" style="1" bestFit="1" customWidth="1"/>
    <col min="2581" max="2581" width="10" style="1" bestFit="1" customWidth="1"/>
    <col min="2582" max="2823" width="9.109375" style="1"/>
    <col min="2824" max="2824" width="92.5546875" style="1" customWidth="1"/>
    <col min="2825" max="2825" width="8.33203125" style="1" customWidth="1"/>
    <col min="2826" max="2826" width="17.6640625" style="1" customWidth="1"/>
    <col min="2827" max="2827" width="14.88671875" style="1" customWidth="1"/>
    <col min="2828" max="2828" width="17" style="1" customWidth="1"/>
    <col min="2829" max="2829" width="16.6640625" style="1" customWidth="1"/>
    <col min="2830" max="2830" width="16.44140625" style="1" customWidth="1"/>
    <col min="2831" max="2831" width="19" style="1" customWidth="1"/>
    <col min="2832" max="2835" width="9.109375" style="1"/>
    <col min="2836" max="2836" width="11.5546875" style="1" bestFit="1" customWidth="1"/>
    <col min="2837" max="2837" width="10" style="1" bestFit="1" customWidth="1"/>
    <col min="2838" max="3079" width="9.109375" style="1"/>
    <col min="3080" max="3080" width="92.5546875" style="1" customWidth="1"/>
    <col min="3081" max="3081" width="8.33203125" style="1" customWidth="1"/>
    <col min="3082" max="3082" width="17.6640625" style="1" customWidth="1"/>
    <col min="3083" max="3083" width="14.88671875" style="1" customWidth="1"/>
    <col min="3084" max="3084" width="17" style="1" customWidth="1"/>
    <col min="3085" max="3085" width="16.6640625" style="1" customWidth="1"/>
    <col min="3086" max="3086" width="16.44140625" style="1" customWidth="1"/>
    <col min="3087" max="3087" width="19" style="1" customWidth="1"/>
    <col min="3088" max="3091" width="9.109375" style="1"/>
    <col min="3092" max="3092" width="11.5546875" style="1" bestFit="1" customWidth="1"/>
    <col min="3093" max="3093" width="10" style="1" bestFit="1" customWidth="1"/>
    <col min="3094" max="3335" width="9.109375" style="1"/>
    <col min="3336" max="3336" width="92.5546875" style="1" customWidth="1"/>
    <col min="3337" max="3337" width="8.33203125" style="1" customWidth="1"/>
    <col min="3338" max="3338" width="17.6640625" style="1" customWidth="1"/>
    <col min="3339" max="3339" width="14.88671875" style="1" customWidth="1"/>
    <col min="3340" max="3340" width="17" style="1" customWidth="1"/>
    <col min="3341" max="3341" width="16.6640625" style="1" customWidth="1"/>
    <col min="3342" max="3342" width="16.44140625" style="1" customWidth="1"/>
    <col min="3343" max="3343" width="19" style="1" customWidth="1"/>
    <col min="3344" max="3347" width="9.109375" style="1"/>
    <col min="3348" max="3348" width="11.5546875" style="1" bestFit="1" customWidth="1"/>
    <col min="3349" max="3349" width="10" style="1" bestFit="1" customWidth="1"/>
    <col min="3350" max="3591" width="9.109375" style="1"/>
    <col min="3592" max="3592" width="92.5546875" style="1" customWidth="1"/>
    <col min="3593" max="3593" width="8.33203125" style="1" customWidth="1"/>
    <col min="3594" max="3594" width="17.6640625" style="1" customWidth="1"/>
    <col min="3595" max="3595" width="14.88671875" style="1" customWidth="1"/>
    <col min="3596" max="3596" width="17" style="1" customWidth="1"/>
    <col min="3597" max="3597" width="16.6640625" style="1" customWidth="1"/>
    <col min="3598" max="3598" width="16.44140625" style="1" customWidth="1"/>
    <col min="3599" max="3599" width="19" style="1" customWidth="1"/>
    <col min="3600" max="3603" width="9.109375" style="1"/>
    <col min="3604" max="3604" width="11.5546875" style="1" bestFit="1" customWidth="1"/>
    <col min="3605" max="3605" width="10" style="1" bestFit="1" customWidth="1"/>
    <col min="3606" max="3847" width="9.109375" style="1"/>
    <col min="3848" max="3848" width="92.5546875" style="1" customWidth="1"/>
    <col min="3849" max="3849" width="8.33203125" style="1" customWidth="1"/>
    <col min="3850" max="3850" width="17.6640625" style="1" customWidth="1"/>
    <col min="3851" max="3851" width="14.88671875" style="1" customWidth="1"/>
    <col min="3852" max="3852" width="17" style="1" customWidth="1"/>
    <col min="3853" max="3853" width="16.6640625" style="1" customWidth="1"/>
    <col min="3854" max="3854" width="16.44140625" style="1" customWidth="1"/>
    <col min="3855" max="3855" width="19" style="1" customWidth="1"/>
    <col min="3856" max="3859" width="9.109375" style="1"/>
    <col min="3860" max="3860" width="11.5546875" style="1" bestFit="1" customWidth="1"/>
    <col min="3861" max="3861" width="10" style="1" bestFit="1" customWidth="1"/>
    <col min="3862" max="4103" width="9.109375" style="1"/>
    <col min="4104" max="4104" width="92.5546875" style="1" customWidth="1"/>
    <col min="4105" max="4105" width="8.33203125" style="1" customWidth="1"/>
    <col min="4106" max="4106" width="17.6640625" style="1" customWidth="1"/>
    <col min="4107" max="4107" width="14.88671875" style="1" customWidth="1"/>
    <col min="4108" max="4108" width="17" style="1" customWidth="1"/>
    <col min="4109" max="4109" width="16.6640625" style="1" customWidth="1"/>
    <col min="4110" max="4110" width="16.44140625" style="1" customWidth="1"/>
    <col min="4111" max="4111" width="19" style="1" customWidth="1"/>
    <col min="4112" max="4115" width="9.109375" style="1"/>
    <col min="4116" max="4116" width="11.5546875" style="1" bestFit="1" customWidth="1"/>
    <col min="4117" max="4117" width="10" style="1" bestFit="1" customWidth="1"/>
    <col min="4118" max="4359" width="9.109375" style="1"/>
    <col min="4360" max="4360" width="92.5546875" style="1" customWidth="1"/>
    <col min="4361" max="4361" width="8.33203125" style="1" customWidth="1"/>
    <col min="4362" max="4362" width="17.6640625" style="1" customWidth="1"/>
    <col min="4363" max="4363" width="14.88671875" style="1" customWidth="1"/>
    <col min="4364" max="4364" width="17" style="1" customWidth="1"/>
    <col min="4365" max="4365" width="16.6640625" style="1" customWidth="1"/>
    <col min="4366" max="4366" width="16.44140625" style="1" customWidth="1"/>
    <col min="4367" max="4367" width="19" style="1" customWidth="1"/>
    <col min="4368" max="4371" width="9.109375" style="1"/>
    <col min="4372" max="4372" width="11.5546875" style="1" bestFit="1" customWidth="1"/>
    <col min="4373" max="4373" width="10" style="1" bestFit="1" customWidth="1"/>
    <col min="4374" max="4615" width="9.109375" style="1"/>
    <col min="4616" max="4616" width="92.5546875" style="1" customWidth="1"/>
    <col min="4617" max="4617" width="8.33203125" style="1" customWidth="1"/>
    <col min="4618" max="4618" width="17.6640625" style="1" customWidth="1"/>
    <col min="4619" max="4619" width="14.88671875" style="1" customWidth="1"/>
    <col min="4620" max="4620" width="17" style="1" customWidth="1"/>
    <col min="4621" max="4621" width="16.6640625" style="1" customWidth="1"/>
    <col min="4622" max="4622" width="16.44140625" style="1" customWidth="1"/>
    <col min="4623" max="4623" width="19" style="1" customWidth="1"/>
    <col min="4624" max="4627" width="9.109375" style="1"/>
    <col min="4628" max="4628" width="11.5546875" style="1" bestFit="1" customWidth="1"/>
    <col min="4629" max="4629" width="10" style="1" bestFit="1" customWidth="1"/>
    <col min="4630" max="4871" width="9.109375" style="1"/>
    <col min="4872" max="4872" width="92.5546875" style="1" customWidth="1"/>
    <col min="4873" max="4873" width="8.33203125" style="1" customWidth="1"/>
    <col min="4874" max="4874" width="17.6640625" style="1" customWidth="1"/>
    <col min="4875" max="4875" width="14.88671875" style="1" customWidth="1"/>
    <col min="4876" max="4876" width="17" style="1" customWidth="1"/>
    <col min="4877" max="4877" width="16.6640625" style="1" customWidth="1"/>
    <col min="4878" max="4878" width="16.44140625" style="1" customWidth="1"/>
    <col min="4879" max="4879" width="19" style="1" customWidth="1"/>
    <col min="4880" max="4883" width="9.109375" style="1"/>
    <col min="4884" max="4884" width="11.5546875" style="1" bestFit="1" customWidth="1"/>
    <col min="4885" max="4885" width="10" style="1" bestFit="1" customWidth="1"/>
    <col min="4886" max="5127" width="9.109375" style="1"/>
    <col min="5128" max="5128" width="92.5546875" style="1" customWidth="1"/>
    <col min="5129" max="5129" width="8.33203125" style="1" customWidth="1"/>
    <col min="5130" max="5130" width="17.6640625" style="1" customWidth="1"/>
    <col min="5131" max="5131" width="14.88671875" style="1" customWidth="1"/>
    <col min="5132" max="5132" width="17" style="1" customWidth="1"/>
    <col min="5133" max="5133" width="16.6640625" style="1" customWidth="1"/>
    <col min="5134" max="5134" width="16.44140625" style="1" customWidth="1"/>
    <col min="5135" max="5135" width="19" style="1" customWidth="1"/>
    <col min="5136" max="5139" width="9.109375" style="1"/>
    <col min="5140" max="5140" width="11.5546875" style="1" bestFit="1" customWidth="1"/>
    <col min="5141" max="5141" width="10" style="1" bestFit="1" customWidth="1"/>
    <col min="5142" max="5383" width="9.109375" style="1"/>
    <col min="5384" max="5384" width="92.5546875" style="1" customWidth="1"/>
    <col min="5385" max="5385" width="8.33203125" style="1" customWidth="1"/>
    <col min="5386" max="5386" width="17.6640625" style="1" customWidth="1"/>
    <col min="5387" max="5387" width="14.88671875" style="1" customWidth="1"/>
    <col min="5388" max="5388" width="17" style="1" customWidth="1"/>
    <col min="5389" max="5389" width="16.6640625" style="1" customWidth="1"/>
    <col min="5390" max="5390" width="16.44140625" style="1" customWidth="1"/>
    <col min="5391" max="5391" width="19" style="1" customWidth="1"/>
    <col min="5392" max="5395" width="9.109375" style="1"/>
    <col min="5396" max="5396" width="11.5546875" style="1" bestFit="1" customWidth="1"/>
    <col min="5397" max="5397" width="10" style="1" bestFit="1" customWidth="1"/>
    <col min="5398" max="5639" width="9.109375" style="1"/>
    <col min="5640" max="5640" width="92.5546875" style="1" customWidth="1"/>
    <col min="5641" max="5641" width="8.33203125" style="1" customWidth="1"/>
    <col min="5642" max="5642" width="17.6640625" style="1" customWidth="1"/>
    <col min="5643" max="5643" width="14.88671875" style="1" customWidth="1"/>
    <col min="5644" max="5644" width="17" style="1" customWidth="1"/>
    <col min="5645" max="5645" width="16.6640625" style="1" customWidth="1"/>
    <col min="5646" max="5646" width="16.44140625" style="1" customWidth="1"/>
    <col min="5647" max="5647" width="19" style="1" customWidth="1"/>
    <col min="5648" max="5651" width="9.109375" style="1"/>
    <col min="5652" max="5652" width="11.5546875" style="1" bestFit="1" customWidth="1"/>
    <col min="5653" max="5653" width="10" style="1" bestFit="1" customWidth="1"/>
    <col min="5654" max="5895" width="9.109375" style="1"/>
    <col min="5896" max="5896" width="92.5546875" style="1" customWidth="1"/>
    <col min="5897" max="5897" width="8.33203125" style="1" customWidth="1"/>
    <col min="5898" max="5898" width="17.6640625" style="1" customWidth="1"/>
    <col min="5899" max="5899" width="14.88671875" style="1" customWidth="1"/>
    <col min="5900" max="5900" width="17" style="1" customWidth="1"/>
    <col min="5901" max="5901" width="16.6640625" style="1" customWidth="1"/>
    <col min="5902" max="5902" width="16.44140625" style="1" customWidth="1"/>
    <col min="5903" max="5903" width="19" style="1" customWidth="1"/>
    <col min="5904" max="5907" width="9.109375" style="1"/>
    <col min="5908" max="5908" width="11.5546875" style="1" bestFit="1" customWidth="1"/>
    <col min="5909" max="5909" width="10" style="1" bestFit="1" customWidth="1"/>
    <col min="5910" max="6151" width="9.109375" style="1"/>
    <col min="6152" max="6152" width="92.5546875" style="1" customWidth="1"/>
    <col min="6153" max="6153" width="8.33203125" style="1" customWidth="1"/>
    <col min="6154" max="6154" width="17.6640625" style="1" customWidth="1"/>
    <col min="6155" max="6155" width="14.88671875" style="1" customWidth="1"/>
    <col min="6156" max="6156" width="17" style="1" customWidth="1"/>
    <col min="6157" max="6157" width="16.6640625" style="1" customWidth="1"/>
    <col min="6158" max="6158" width="16.44140625" style="1" customWidth="1"/>
    <col min="6159" max="6159" width="19" style="1" customWidth="1"/>
    <col min="6160" max="6163" width="9.109375" style="1"/>
    <col min="6164" max="6164" width="11.5546875" style="1" bestFit="1" customWidth="1"/>
    <col min="6165" max="6165" width="10" style="1" bestFit="1" customWidth="1"/>
    <col min="6166" max="6407" width="9.109375" style="1"/>
    <col min="6408" max="6408" width="92.5546875" style="1" customWidth="1"/>
    <col min="6409" max="6409" width="8.33203125" style="1" customWidth="1"/>
    <col min="6410" max="6410" width="17.6640625" style="1" customWidth="1"/>
    <col min="6411" max="6411" width="14.88671875" style="1" customWidth="1"/>
    <col min="6412" max="6412" width="17" style="1" customWidth="1"/>
    <col min="6413" max="6413" width="16.6640625" style="1" customWidth="1"/>
    <col min="6414" max="6414" width="16.44140625" style="1" customWidth="1"/>
    <col min="6415" max="6415" width="19" style="1" customWidth="1"/>
    <col min="6416" max="6419" width="9.109375" style="1"/>
    <col min="6420" max="6420" width="11.5546875" style="1" bestFit="1" customWidth="1"/>
    <col min="6421" max="6421" width="10" style="1" bestFit="1" customWidth="1"/>
    <col min="6422" max="6663" width="9.109375" style="1"/>
    <col min="6664" max="6664" width="92.5546875" style="1" customWidth="1"/>
    <col min="6665" max="6665" width="8.33203125" style="1" customWidth="1"/>
    <col min="6666" max="6666" width="17.6640625" style="1" customWidth="1"/>
    <col min="6667" max="6667" width="14.88671875" style="1" customWidth="1"/>
    <col min="6668" max="6668" width="17" style="1" customWidth="1"/>
    <col min="6669" max="6669" width="16.6640625" style="1" customWidth="1"/>
    <col min="6670" max="6670" width="16.44140625" style="1" customWidth="1"/>
    <col min="6671" max="6671" width="19" style="1" customWidth="1"/>
    <col min="6672" max="6675" width="9.109375" style="1"/>
    <col min="6676" max="6676" width="11.5546875" style="1" bestFit="1" customWidth="1"/>
    <col min="6677" max="6677" width="10" style="1" bestFit="1" customWidth="1"/>
    <col min="6678" max="6919" width="9.109375" style="1"/>
    <col min="6920" max="6920" width="92.5546875" style="1" customWidth="1"/>
    <col min="6921" max="6921" width="8.33203125" style="1" customWidth="1"/>
    <col min="6922" max="6922" width="17.6640625" style="1" customWidth="1"/>
    <col min="6923" max="6923" width="14.88671875" style="1" customWidth="1"/>
    <col min="6924" max="6924" width="17" style="1" customWidth="1"/>
    <col min="6925" max="6925" width="16.6640625" style="1" customWidth="1"/>
    <col min="6926" max="6926" width="16.44140625" style="1" customWidth="1"/>
    <col min="6927" max="6927" width="19" style="1" customWidth="1"/>
    <col min="6928" max="6931" width="9.109375" style="1"/>
    <col min="6932" max="6932" width="11.5546875" style="1" bestFit="1" customWidth="1"/>
    <col min="6933" max="6933" width="10" style="1" bestFit="1" customWidth="1"/>
    <col min="6934" max="7175" width="9.109375" style="1"/>
    <col min="7176" max="7176" width="92.5546875" style="1" customWidth="1"/>
    <col min="7177" max="7177" width="8.33203125" style="1" customWidth="1"/>
    <col min="7178" max="7178" width="17.6640625" style="1" customWidth="1"/>
    <col min="7179" max="7179" width="14.88671875" style="1" customWidth="1"/>
    <col min="7180" max="7180" width="17" style="1" customWidth="1"/>
    <col min="7181" max="7181" width="16.6640625" style="1" customWidth="1"/>
    <col min="7182" max="7182" width="16.44140625" style="1" customWidth="1"/>
    <col min="7183" max="7183" width="19" style="1" customWidth="1"/>
    <col min="7184" max="7187" width="9.109375" style="1"/>
    <col min="7188" max="7188" width="11.5546875" style="1" bestFit="1" customWidth="1"/>
    <col min="7189" max="7189" width="10" style="1" bestFit="1" customWidth="1"/>
    <col min="7190" max="7431" width="9.109375" style="1"/>
    <col min="7432" max="7432" width="92.5546875" style="1" customWidth="1"/>
    <col min="7433" max="7433" width="8.33203125" style="1" customWidth="1"/>
    <col min="7434" max="7434" width="17.6640625" style="1" customWidth="1"/>
    <col min="7435" max="7435" width="14.88671875" style="1" customWidth="1"/>
    <col min="7436" max="7436" width="17" style="1" customWidth="1"/>
    <col min="7437" max="7437" width="16.6640625" style="1" customWidth="1"/>
    <col min="7438" max="7438" width="16.44140625" style="1" customWidth="1"/>
    <col min="7439" max="7439" width="19" style="1" customWidth="1"/>
    <col min="7440" max="7443" width="9.109375" style="1"/>
    <col min="7444" max="7444" width="11.5546875" style="1" bestFit="1" customWidth="1"/>
    <col min="7445" max="7445" width="10" style="1" bestFit="1" customWidth="1"/>
    <col min="7446" max="7687" width="9.109375" style="1"/>
    <col min="7688" max="7688" width="92.5546875" style="1" customWidth="1"/>
    <col min="7689" max="7689" width="8.33203125" style="1" customWidth="1"/>
    <col min="7690" max="7690" width="17.6640625" style="1" customWidth="1"/>
    <col min="7691" max="7691" width="14.88671875" style="1" customWidth="1"/>
    <col min="7692" max="7692" width="17" style="1" customWidth="1"/>
    <col min="7693" max="7693" width="16.6640625" style="1" customWidth="1"/>
    <col min="7694" max="7694" width="16.44140625" style="1" customWidth="1"/>
    <col min="7695" max="7695" width="19" style="1" customWidth="1"/>
    <col min="7696" max="7699" width="9.109375" style="1"/>
    <col min="7700" max="7700" width="11.5546875" style="1" bestFit="1" customWidth="1"/>
    <col min="7701" max="7701" width="10" style="1" bestFit="1" customWidth="1"/>
    <col min="7702" max="7943" width="9.109375" style="1"/>
    <col min="7944" max="7944" width="92.5546875" style="1" customWidth="1"/>
    <col min="7945" max="7945" width="8.33203125" style="1" customWidth="1"/>
    <col min="7946" max="7946" width="17.6640625" style="1" customWidth="1"/>
    <col min="7947" max="7947" width="14.88671875" style="1" customWidth="1"/>
    <col min="7948" max="7948" width="17" style="1" customWidth="1"/>
    <col min="7949" max="7949" width="16.6640625" style="1" customWidth="1"/>
    <col min="7950" max="7950" width="16.44140625" style="1" customWidth="1"/>
    <col min="7951" max="7951" width="19" style="1" customWidth="1"/>
    <col min="7952" max="7955" width="9.109375" style="1"/>
    <col min="7956" max="7956" width="11.5546875" style="1" bestFit="1" customWidth="1"/>
    <col min="7957" max="7957" width="10" style="1" bestFit="1" customWidth="1"/>
    <col min="7958" max="8199" width="9.109375" style="1"/>
    <col min="8200" max="8200" width="92.5546875" style="1" customWidth="1"/>
    <col min="8201" max="8201" width="8.33203125" style="1" customWidth="1"/>
    <col min="8202" max="8202" width="17.6640625" style="1" customWidth="1"/>
    <col min="8203" max="8203" width="14.88671875" style="1" customWidth="1"/>
    <col min="8204" max="8204" width="17" style="1" customWidth="1"/>
    <col min="8205" max="8205" width="16.6640625" style="1" customWidth="1"/>
    <col min="8206" max="8206" width="16.44140625" style="1" customWidth="1"/>
    <col min="8207" max="8207" width="19" style="1" customWidth="1"/>
    <col min="8208" max="8211" width="9.109375" style="1"/>
    <col min="8212" max="8212" width="11.5546875" style="1" bestFit="1" customWidth="1"/>
    <col min="8213" max="8213" width="10" style="1" bestFit="1" customWidth="1"/>
    <col min="8214" max="8455" width="9.109375" style="1"/>
    <col min="8456" max="8456" width="92.5546875" style="1" customWidth="1"/>
    <col min="8457" max="8457" width="8.33203125" style="1" customWidth="1"/>
    <col min="8458" max="8458" width="17.6640625" style="1" customWidth="1"/>
    <col min="8459" max="8459" width="14.88671875" style="1" customWidth="1"/>
    <col min="8460" max="8460" width="17" style="1" customWidth="1"/>
    <col min="8461" max="8461" width="16.6640625" style="1" customWidth="1"/>
    <col min="8462" max="8462" width="16.44140625" style="1" customWidth="1"/>
    <col min="8463" max="8463" width="19" style="1" customWidth="1"/>
    <col min="8464" max="8467" width="9.109375" style="1"/>
    <col min="8468" max="8468" width="11.5546875" style="1" bestFit="1" customWidth="1"/>
    <col min="8469" max="8469" width="10" style="1" bestFit="1" customWidth="1"/>
    <col min="8470" max="8711" width="9.109375" style="1"/>
    <col min="8712" max="8712" width="92.5546875" style="1" customWidth="1"/>
    <col min="8713" max="8713" width="8.33203125" style="1" customWidth="1"/>
    <col min="8714" max="8714" width="17.6640625" style="1" customWidth="1"/>
    <col min="8715" max="8715" width="14.88671875" style="1" customWidth="1"/>
    <col min="8716" max="8716" width="17" style="1" customWidth="1"/>
    <col min="8717" max="8717" width="16.6640625" style="1" customWidth="1"/>
    <col min="8718" max="8718" width="16.44140625" style="1" customWidth="1"/>
    <col min="8719" max="8719" width="19" style="1" customWidth="1"/>
    <col min="8720" max="8723" width="9.109375" style="1"/>
    <col min="8724" max="8724" width="11.5546875" style="1" bestFit="1" customWidth="1"/>
    <col min="8725" max="8725" width="10" style="1" bestFit="1" customWidth="1"/>
    <col min="8726" max="8967" width="9.109375" style="1"/>
    <col min="8968" max="8968" width="92.5546875" style="1" customWidth="1"/>
    <col min="8969" max="8969" width="8.33203125" style="1" customWidth="1"/>
    <col min="8970" max="8970" width="17.6640625" style="1" customWidth="1"/>
    <col min="8971" max="8971" width="14.88671875" style="1" customWidth="1"/>
    <col min="8972" max="8972" width="17" style="1" customWidth="1"/>
    <col min="8973" max="8973" width="16.6640625" style="1" customWidth="1"/>
    <col min="8974" max="8974" width="16.44140625" style="1" customWidth="1"/>
    <col min="8975" max="8975" width="19" style="1" customWidth="1"/>
    <col min="8976" max="8979" width="9.109375" style="1"/>
    <col min="8980" max="8980" width="11.5546875" style="1" bestFit="1" customWidth="1"/>
    <col min="8981" max="8981" width="10" style="1" bestFit="1" customWidth="1"/>
    <col min="8982" max="9223" width="9.109375" style="1"/>
    <col min="9224" max="9224" width="92.5546875" style="1" customWidth="1"/>
    <col min="9225" max="9225" width="8.33203125" style="1" customWidth="1"/>
    <col min="9226" max="9226" width="17.6640625" style="1" customWidth="1"/>
    <col min="9227" max="9227" width="14.88671875" style="1" customWidth="1"/>
    <col min="9228" max="9228" width="17" style="1" customWidth="1"/>
    <col min="9229" max="9229" width="16.6640625" style="1" customWidth="1"/>
    <col min="9230" max="9230" width="16.44140625" style="1" customWidth="1"/>
    <col min="9231" max="9231" width="19" style="1" customWidth="1"/>
    <col min="9232" max="9235" width="9.109375" style="1"/>
    <col min="9236" max="9236" width="11.5546875" style="1" bestFit="1" customWidth="1"/>
    <col min="9237" max="9237" width="10" style="1" bestFit="1" customWidth="1"/>
    <col min="9238" max="9479" width="9.109375" style="1"/>
    <col min="9480" max="9480" width="92.5546875" style="1" customWidth="1"/>
    <col min="9481" max="9481" width="8.33203125" style="1" customWidth="1"/>
    <col min="9482" max="9482" width="17.6640625" style="1" customWidth="1"/>
    <col min="9483" max="9483" width="14.88671875" style="1" customWidth="1"/>
    <col min="9484" max="9484" width="17" style="1" customWidth="1"/>
    <col min="9485" max="9485" width="16.6640625" style="1" customWidth="1"/>
    <col min="9486" max="9486" width="16.44140625" style="1" customWidth="1"/>
    <col min="9487" max="9487" width="19" style="1" customWidth="1"/>
    <col min="9488" max="9491" width="9.109375" style="1"/>
    <col min="9492" max="9492" width="11.5546875" style="1" bestFit="1" customWidth="1"/>
    <col min="9493" max="9493" width="10" style="1" bestFit="1" customWidth="1"/>
    <col min="9494" max="9735" width="9.109375" style="1"/>
    <col min="9736" max="9736" width="92.5546875" style="1" customWidth="1"/>
    <col min="9737" max="9737" width="8.33203125" style="1" customWidth="1"/>
    <col min="9738" max="9738" width="17.6640625" style="1" customWidth="1"/>
    <col min="9739" max="9739" width="14.88671875" style="1" customWidth="1"/>
    <col min="9740" max="9740" width="17" style="1" customWidth="1"/>
    <col min="9741" max="9741" width="16.6640625" style="1" customWidth="1"/>
    <col min="9742" max="9742" width="16.44140625" style="1" customWidth="1"/>
    <col min="9743" max="9743" width="19" style="1" customWidth="1"/>
    <col min="9744" max="9747" width="9.109375" style="1"/>
    <col min="9748" max="9748" width="11.5546875" style="1" bestFit="1" customWidth="1"/>
    <col min="9749" max="9749" width="10" style="1" bestFit="1" customWidth="1"/>
    <col min="9750" max="9991" width="9.109375" style="1"/>
    <col min="9992" max="9992" width="92.5546875" style="1" customWidth="1"/>
    <col min="9993" max="9993" width="8.33203125" style="1" customWidth="1"/>
    <col min="9994" max="9994" width="17.6640625" style="1" customWidth="1"/>
    <col min="9995" max="9995" width="14.88671875" style="1" customWidth="1"/>
    <col min="9996" max="9996" width="17" style="1" customWidth="1"/>
    <col min="9997" max="9997" width="16.6640625" style="1" customWidth="1"/>
    <col min="9998" max="9998" width="16.44140625" style="1" customWidth="1"/>
    <col min="9999" max="9999" width="19" style="1" customWidth="1"/>
    <col min="10000" max="10003" width="9.109375" style="1"/>
    <col min="10004" max="10004" width="11.5546875" style="1" bestFit="1" customWidth="1"/>
    <col min="10005" max="10005" width="10" style="1" bestFit="1" customWidth="1"/>
    <col min="10006" max="10247" width="9.109375" style="1"/>
    <col min="10248" max="10248" width="92.5546875" style="1" customWidth="1"/>
    <col min="10249" max="10249" width="8.33203125" style="1" customWidth="1"/>
    <col min="10250" max="10250" width="17.6640625" style="1" customWidth="1"/>
    <col min="10251" max="10251" width="14.88671875" style="1" customWidth="1"/>
    <col min="10252" max="10252" width="17" style="1" customWidth="1"/>
    <col min="10253" max="10253" width="16.6640625" style="1" customWidth="1"/>
    <col min="10254" max="10254" width="16.44140625" style="1" customWidth="1"/>
    <col min="10255" max="10255" width="19" style="1" customWidth="1"/>
    <col min="10256" max="10259" width="9.109375" style="1"/>
    <col min="10260" max="10260" width="11.5546875" style="1" bestFit="1" customWidth="1"/>
    <col min="10261" max="10261" width="10" style="1" bestFit="1" customWidth="1"/>
    <col min="10262" max="10503" width="9.109375" style="1"/>
    <col min="10504" max="10504" width="92.5546875" style="1" customWidth="1"/>
    <col min="10505" max="10505" width="8.33203125" style="1" customWidth="1"/>
    <col min="10506" max="10506" width="17.6640625" style="1" customWidth="1"/>
    <col min="10507" max="10507" width="14.88671875" style="1" customWidth="1"/>
    <col min="10508" max="10508" width="17" style="1" customWidth="1"/>
    <col min="10509" max="10509" width="16.6640625" style="1" customWidth="1"/>
    <col min="10510" max="10510" width="16.44140625" style="1" customWidth="1"/>
    <col min="10511" max="10511" width="19" style="1" customWidth="1"/>
    <col min="10512" max="10515" width="9.109375" style="1"/>
    <col min="10516" max="10516" width="11.5546875" style="1" bestFit="1" customWidth="1"/>
    <col min="10517" max="10517" width="10" style="1" bestFit="1" customWidth="1"/>
    <col min="10518" max="10759" width="9.109375" style="1"/>
    <col min="10760" max="10760" width="92.5546875" style="1" customWidth="1"/>
    <col min="10761" max="10761" width="8.33203125" style="1" customWidth="1"/>
    <col min="10762" max="10762" width="17.6640625" style="1" customWidth="1"/>
    <col min="10763" max="10763" width="14.88671875" style="1" customWidth="1"/>
    <col min="10764" max="10764" width="17" style="1" customWidth="1"/>
    <col min="10765" max="10765" width="16.6640625" style="1" customWidth="1"/>
    <col min="10766" max="10766" width="16.44140625" style="1" customWidth="1"/>
    <col min="10767" max="10767" width="19" style="1" customWidth="1"/>
    <col min="10768" max="10771" width="9.109375" style="1"/>
    <col min="10772" max="10772" width="11.5546875" style="1" bestFit="1" customWidth="1"/>
    <col min="10773" max="10773" width="10" style="1" bestFit="1" customWidth="1"/>
    <col min="10774" max="11015" width="9.109375" style="1"/>
    <col min="11016" max="11016" width="92.5546875" style="1" customWidth="1"/>
    <col min="11017" max="11017" width="8.33203125" style="1" customWidth="1"/>
    <col min="11018" max="11018" width="17.6640625" style="1" customWidth="1"/>
    <col min="11019" max="11019" width="14.88671875" style="1" customWidth="1"/>
    <col min="11020" max="11020" width="17" style="1" customWidth="1"/>
    <col min="11021" max="11021" width="16.6640625" style="1" customWidth="1"/>
    <col min="11022" max="11022" width="16.44140625" style="1" customWidth="1"/>
    <col min="11023" max="11023" width="19" style="1" customWidth="1"/>
    <col min="11024" max="11027" width="9.109375" style="1"/>
    <col min="11028" max="11028" width="11.5546875" style="1" bestFit="1" customWidth="1"/>
    <col min="11029" max="11029" width="10" style="1" bestFit="1" customWidth="1"/>
    <col min="11030" max="11271" width="9.109375" style="1"/>
    <col min="11272" max="11272" width="92.5546875" style="1" customWidth="1"/>
    <col min="11273" max="11273" width="8.33203125" style="1" customWidth="1"/>
    <col min="11274" max="11274" width="17.6640625" style="1" customWidth="1"/>
    <col min="11275" max="11275" width="14.88671875" style="1" customWidth="1"/>
    <col min="11276" max="11276" width="17" style="1" customWidth="1"/>
    <col min="11277" max="11277" width="16.6640625" style="1" customWidth="1"/>
    <col min="11278" max="11278" width="16.44140625" style="1" customWidth="1"/>
    <col min="11279" max="11279" width="19" style="1" customWidth="1"/>
    <col min="11280" max="11283" width="9.109375" style="1"/>
    <col min="11284" max="11284" width="11.5546875" style="1" bestFit="1" customWidth="1"/>
    <col min="11285" max="11285" width="10" style="1" bestFit="1" customWidth="1"/>
    <col min="11286" max="11527" width="9.109375" style="1"/>
    <col min="11528" max="11528" width="92.5546875" style="1" customWidth="1"/>
    <col min="11529" max="11529" width="8.33203125" style="1" customWidth="1"/>
    <col min="11530" max="11530" width="17.6640625" style="1" customWidth="1"/>
    <col min="11531" max="11531" width="14.88671875" style="1" customWidth="1"/>
    <col min="11532" max="11532" width="17" style="1" customWidth="1"/>
    <col min="11533" max="11533" width="16.6640625" style="1" customWidth="1"/>
    <col min="11534" max="11534" width="16.44140625" style="1" customWidth="1"/>
    <col min="11535" max="11535" width="19" style="1" customWidth="1"/>
    <col min="11536" max="11539" width="9.109375" style="1"/>
    <col min="11540" max="11540" width="11.5546875" style="1" bestFit="1" customWidth="1"/>
    <col min="11541" max="11541" width="10" style="1" bestFit="1" customWidth="1"/>
    <col min="11542" max="11783" width="9.109375" style="1"/>
    <col min="11784" max="11784" width="92.5546875" style="1" customWidth="1"/>
    <col min="11785" max="11785" width="8.33203125" style="1" customWidth="1"/>
    <col min="11786" max="11786" width="17.6640625" style="1" customWidth="1"/>
    <col min="11787" max="11787" width="14.88671875" style="1" customWidth="1"/>
    <col min="11788" max="11788" width="17" style="1" customWidth="1"/>
    <col min="11789" max="11789" width="16.6640625" style="1" customWidth="1"/>
    <col min="11790" max="11790" width="16.44140625" style="1" customWidth="1"/>
    <col min="11791" max="11791" width="19" style="1" customWidth="1"/>
    <col min="11792" max="11795" width="9.109375" style="1"/>
    <col min="11796" max="11796" width="11.5546875" style="1" bestFit="1" customWidth="1"/>
    <col min="11797" max="11797" width="10" style="1" bestFit="1" customWidth="1"/>
    <col min="11798" max="12039" width="9.109375" style="1"/>
    <col min="12040" max="12040" width="92.5546875" style="1" customWidth="1"/>
    <col min="12041" max="12041" width="8.33203125" style="1" customWidth="1"/>
    <col min="12042" max="12042" width="17.6640625" style="1" customWidth="1"/>
    <col min="12043" max="12043" width="14.88671875" style="1" customWidth="1"/>
    <col min="12044" max="12044" width="17" style="1" customWidth="1"/>
    <col min="12045" max="12045" width="16.6640625" style="1" customWidth="1"/>
    <col min="12046" max="12046" width="16.44140625" style="1" customWidth="1"/>
    <col min="12047" max="12047" width="19" style="1" customWidth="1"/>
    <col min="12048" max="12051" width="9.109375" style="1"/>
    <col min="12052" max="12052" width="11.5546875" style="1" bestFit="1" customWidth="1"/>
    <col min="12053" max="12053" width="10" style="1" bestFit="1" customWidth="1"/>
    <col min="12054" max="12295" width="9.109375" style="1"/>
    <col min="12296" max="12296" width="92.5546875" style="1" customWidth="1"/>
    <col min="12297" max="12297" width="8.33203125" style="1" customWidth="1"/>
    <col min="12298" max="12298" width="17.6640625" style="1" customWidth="1"/>
    <col min="12299" max="12299" width="14.88671875" style="1" customWidth="1"/>
    <col min="12300" max="12300" width="17" style="1" customWidth="1"/>
    <col min="12301" max="12301" width="16.6640625" style="1" customWidth="1"/>
    <col min="12302" max="12302" width="16.44140625" style="1" customWidth="1"/>
    <col min="12303" max="12303" width="19" style="1" customWidth="1"/>
    <col min="12304" max="12307" width="9.109375" style="1"/>
    <col min="12308" max="12308" width="11.5546875" style="1" bestFit="1" customWidth="1"/>
    <col min="12309" max="12309" width="10" style="1" bestFit="1" customWidth="1"/>
    <col min="12310" max="12551" width="9.109375" style="1"/>
    <col min="12552" max="12552" width="92.5546875" style="1" customWidth="1"/>
    <col min="12553" max="12553" width="8.33203125" style="1" customWidth="1"/>
    <col min="12554" max="12554" width="17.6640625" style="1" customWidth="1"/>
    <col min="12555" max="12555" width="14.88671875" style="1" customWidth="1"/>
    <col min="12556" max="12556" width="17" style="1" customWidth="1"/>
    <col min="12557" max="12557" width="16.6640625" style="1" customWidth="1"/>
    <col min="12558" max="12558" width="16.44140625" style="1" customWidth="1"/>
    <col min="12559" max="12559" width="19" style="1" customWidth="1"/>
    <col min="12560" max="12563" width="9.109375" style="1"/>
    <col min="12564" max="12564" width="11.5546875" style="1" bestFit="1" customWidth="1"/>
    <col min="12565" max="12565" width="10" style="1" bestFit="1" customWidth="1"/>
    <col min="12566" max="12807" width="9.109375" style="1"/>
    <col min="12808" max="12808" width="92.5546875" style="1" customWidth="1"/>
    <col min="12809" max="12809" width="8.33203125" style="1" customWidth="1"/>
    <col min="12810" max="12810" width="17.6640625" style="1" customWidth="1"/>
    <col min="12811" max="12811" width="14.88671875" style="1" customWidth="1"/>
    <col min="12812" max="12812" width="17" style="1" customWidth="1"/>
    <col min="12813" max="12813" width="16.6640625" style="1" customWidth="1"/>
    <col min="12814" max="12814" width="16.44140625" style="1" customWidth="1"/>
    <col min="12815" max="12815" width="19" style="1" customWidth="1"/>
    <col min="12816" max="12819" width="9.109375" style="1"/>
    <col min="12820" max="12820" width="11.5546875" style="1" bestFit="1" customWidth="1"/>
    <col min="12821" max="12821" width="10" style="1" bestFit="1" customWidth="1"/>
    <col min="12822" max="13063" width="9.109375" style="1"/>
    <col min="13064" max="13064" width="92.5546875" style="1" customWidth="1"/>
    <col min="13065" max="13065" width="8.33203125" style="1" customWidth="1"/>
    <col min="13066" max="13066" width="17.6640625" style="1" customWidth="1"/>
    <col min="13067" max="13067" width="14.88671875" style="1" customWidth="1"/>
    <col min="13068" max="13068" width="17" style="1" customWidth="1"/>
    <col min="13069" max="13069" width="16.6640625" style="1" customWidth="1"/>
    <col min="13070" max="13070" width="16.44140625" style="1" customWidth="1"/>
    <col min="13071" max="13071" width="19" style="1" customWidth="1"/>
    <col min="13072" max="13075" width="9.109375" style="1"/>
    <col min="13076" max="13076" width="11.5546875" style="1" bestFit="1" customWidth="1"/>
    <col min="13077" max="13077" width="10" style="1" bestFit="1" customWidth="1"/>
    <col min="13078" max="13319" width="9.109375" style="1"/>
    <col min="13320" max="13320" width="92.5546875" style="1" customWidth="1"/>
    <col min="13321" max="13321" width="8.33203125" style="1" customWidth="1"/>
    <col min="13322" max="13322" width="17.6640625" style="1" customWidth="1"/>
    <col min="13323" max="13323" width="14.88671875" style="1" customWidth="1"/>
    <col min="13324" max="13324" width="17" style="1" customWidth="1"/>
    <col min="13325" max="13325" width="16.6640625" style="1" customWidth="1"/>
    <col min="13326" max="13326" width="16.44140625" style="1" customWidth="1"/>
    <col min="13327" max="13327" width="19" style="1" customWidth="1"/>
    <col min="13328" max="13331" width="9.109375" style="1"/>
    <col min="13332" max="13332" width="11.5546875" style="1" bestFit="1" customWidth="1"/>
    <col min="13333" max="13333" width="10" style="1" bestFit="1" customWidth="1"/>
    <col min="13334" max="13575" width="9.109375" style="1"/>
    <col min="13576" max="13576" width="92.5546875" style="1" customWidth="1"/>
    <col min="13577" max="13577" width="8.33203125" style="1" customWidth="1"/>
    <col min="13578" max="13578" width="17.6640625" style="1" customWidth="1"/>
    <col min="13579" max="13579" width="14.88671875" style="1" customWidth="1"/>
    <col min="13580" max="13580" width="17" style="1" customWidth="1"/>
    <col min="13581" max="13581" width="16.6640625" style="1" customWidth="1"/>
    <col min="13582" max="13582" width="16.44140625" style="1" customWidth="1"/>
    <col min="13583" max="13583" width="19" style="1" customWidth="1"/>
    <col min="13584" max="13587" width="9.109375" style="1"/>
    <col min="13588" max="13588" width="11.5546875" style="1" bestFit="1" customWidth="1"/>
    <col min="13589" max="13589" width="10" style="1" bestFit="1" customWidth="1"/>
    <col min="13590" max="13831" width="9.109375" style="1"/>
    <col min="13832" max="13832" width="92.5546875" style="1" customWidth="1"/>
    <col min="13833" max="13833" width="8.33203125" style="1" customWidth="1"/>
    <col min="13834" max="13834" width="17.6640625" style="1" customWidth="1"/>
    <col min="13835" max="13835" width="14.88671875" style="1" customWidth="1"/>
    <col min="13836" max="13836" width="17" style="1" customWidth="1"/>
    <col min="13837" max="13837" width="16.6640625" style="1" customWidth="1"/>
    <col min="13838" max="13838" width="16.44140625" style="1" customWidth="1"/>
    <col min="13839" max="13839" width="19" style="1" customWidth="1"/>
    <col min="13840" max="13843" width="9.109375" style="1"/>
    <col min="13844" max="13844" width="11.5546875" style="1" bestFit="1" customWidth="1"/>
    <col min="13845" max="13845" width="10" style="1" bestFit="1" customWidth="1"/>
    <col min="13846" max="14087" width="9.109375" style="1"/>
    <col min="14088" max="14088" width="92.5546875" style="1" customWidth="1"/>
    <col min="14089" max="14089" width="8.33203125" style="1" customWidth="1"/>
    <col min="14090" max="14090" width="17.6640625" style="1" customWidth="1"/>
    <col min="14091" max="14091" width="14.88671875" style="1" customWidth="1"/>
    <col min="14092" max="14092" width="17" style="1" customWidth="1"/>
    <col min="14093" max="14093" width="16.6640625" style="1" customWidth="1"/>
    <col min="14094" max="14094" width="16.44140625" style="1" customWidth="1"/>
    <col min="14095" max="14095" width="19" style="1" customWidth="1"/>
    <col min="14096" max="14099" width="9.109375" style="1"/>
    <col min="14100" max="14100" width="11.5546875" style="1" bestFit="1" customWidth="1"/>
    <col min="14101" max="14101" width="10" style="1" bestFit="1" customWidth="1"/>
    <col min="14102" max="14343" width="9.109375" style="1"/>
    <col min="14344" max="14344" width="92.5546875" style="1" customWidth="1"/>
    <col min="14345" max="14345" width="8.33203125" style="1" customWidth="1"/>
    <col min="14346" max="14346" width="17.6640625" style="1" customWidth="1"/>
    <col min="14347" max="14347" width="14.88671875" style="1" customWidth="1"/>
    <col min="14348" max="14348" width="17" style="1" customWidth="1"/>
    <col min="14349" max="14349" width="16.6640625" style="1" customWidth="1"/>
    <col min="14350" max="14350" width="16.44140625" style="1" customWidth="1"/>
    <col min="14351" max="14351" width="19" style="1" customWidth="1"/>
    <col min="14352" max="14355" width="9.109375" style="1"/>
    <col min="14356" max="14356" width="11.5546875" style="1" bestFit="1" customWidth="1"/>
    <col min="14357" max="14357" width="10" style="1" bestFit="1" customWidth="1"/>
    <col min="14358" max="14599" width="9.109375" style="1"/>
    <col min="14600" max="14600" width="92.5546875" style="1" customWidth="1"/>
    <col min="14601" max="14601" width="8.33203125" style="1" customWidth="1"/>
    <col min="14602" max="14602" width="17.6640625" style="1" customWidth="1"/>
    <col min="14603" max="14603" width="14.88671875" style="1" customWidth="1"/>
    <col min="14604" max="14604" width="17" style="1" customWidth="1"/>
    <col min="14605" max="14605" width="16.6640625" style="1" customWidth="1"/>
    <col min="14606" max="14606" width="16.44140625" style="1" customWidth="1"/>
    <col min="14607" max="14607" width="19" style="1" customWidth="1"/>
    <col min="14608" max="14611" width="9.109375" style="1"/>
    <col min="14612" max="14612" width="11.5546875" style="1" bestFit="1" customWidth="1"/>
    <col min="14613" max="14613" width="10" style="1" bestFit="1" customWidth="1"/>
    <col min="14614" max="14855" width="9.109375" style="1"/>
    <col min="14856" max="14856" width="92.5546875" style="1" customWidth="1"/>
    <col min="14857" max="14857" width="8.33203125" style="1" customWidth="1"/>
    <col min="14858" max="14858" width="17.6640625" style="1" customWidth="1"/>
    <col min="14859" max="14859" width="14.88671875" style="1" customWidth="1"/>
    <col min="14860" max="14860" width="17" style="1" customWidth="1"/>
    <col min="14861" max="14861" width="16.6640625" style="1" customWidth="1"/>
    <col min="14862" max="14862" width="16.44140625" style="1" customWidth="1"/>
    <col min="14863" max="14863" width="19" style="1" customWidth="1"/>
    <col min="14864" max="14867" width="9.109375" style="1"/>
    <col min="14868" max="14868" width="11.5546875" style="1" bestFit="1" customWidth="1"/>
    <col min="14869" max="14869" width="10" style="1" bestFit="1" customWidth="1"/>
    <col min="14870" max="15111" width="9.109375" style="1"/>
    <col min="15112" max="15112" width="92.5546875" style="1" customWidth="1"/>
    <col min="15113" max="15113" width="8.33203125" style="1" customWidth="1"/>
    <col min="15114" max="15114" width="17.6640625" style="1" customWidth="1"/>
    <col min="15115" max="15115" width="14.88671875" style="1" customWidth="1"/>
    <col min="15116" max="15116" width="17" style="1" customWidth="1"/>
    <col min="15117" max="15117" width="16.6640625" style="1" customWidth="1"/>
    <col min="15118" max="15118" width="16.44140625" style="1" customWidth="1"/>
    <col min="15119" max="15119" width="19" style="1" customWidth="1"/>
    <col min="15120" max="15123" width="9.109375" style="1"/>
    <col min="15124" max="15124" width="11.5546875" style="1" bestFit="1" customWidth="1"/>
    <col min="15125" max="15125" width="10" style="1" bestFit="1" customWidth="1"/>
    <col min="15126" max="15367" width="9.109375" style="1"/>
    <col min="15368" max="15368" width="92.5546875" style="1" customWidth="1"/>
    <col min="15369" max="15369" width="8.33203125" style="1" customWidth="1"/>
    <col min="15370" max="15370" width="17.6640625" style="1" customWidth="1"/>
    <col min="15371" max="15371" width="14.88671875" style="1" customWidth="1"/>
    <col min="15372" max="15372" width="17" style="1" customWidth="1"/>
    <col min="15373" max="15373" width="16.6640625" style="1" customWidth="1"/>
    <col min="15374" max="15374" width="16.44140625" style="1" customWidth="1"/>
    <col min="15375" max="15375" width="19" style="1" customWidth="1"/>
    <col min="15376" max="15379" width="9.109375" style="1"/>
    <col min="15380" max="15380" width="11.5546875" style="1" bestFit="1" customWidth="1"/>
    <col min="15381" max="15381" width="10" style="1" bestFit="1" customWidth="1"/>
    <col min="15382" max="15623" width="9.109375" style="1"/>
    <col min="15624" max="15624" width="92.5546875" style="1" customWidth="1"/>
    <col min="15625" max="15625" width="8.33203125" style="1" customWidth="1"/>
    <col min="15626" max="15626" width="17.6640625" style="1" customWidth="1"/>
    <col min="15627" max="15627" width="14.88671875" style="1" customWidth="1"/>
    <col min="15628" max="15628" width="17" style="1" customWidth="1"/>
    <col min="15629" max="15629" width="16.6640625" style="1" customWidth="1"/>
    <col min="15630" max="15630" width="16.44140625" style="1" customWidth="1"/>
    <col min="15631" max="15631" width="19" style="1" customWidth="1"/>
    <col min="15632" max="15635" width="9.109375" style="1"/>
    <col min="15636" max="15636" width="11.5546875" style="1" bestFit="1" customWidth="1"/>
    <col min="15637" max="15637" width="10" style="1" bestFit="1" customWidth="1"/>
    <col min="15638" max="15879" width="9.109375" style="1"/>
    <col min="15880" max="15880" width="92.5546875" style="1" customWidth="1"/>
    <col min="15881" max="15881" width="8.33203125" style="1" customWidth="1"/>
    <col min="15882" max="15882" width="17.6640625" style="1" customWidth="1"/>
    <col min="15883" max="15883" width="14.88671875" style="1" customWidth="1"/>
    <col min="15884" max="15884" width="17" style="1" customWidth="1"/>
    <col min="15885" max="15885" width="16.6640625" style="1" customWidth="1"/>
    <col min="15886" max="15886" width="16.44140625" style="1" customWidth="1"/>
    <col min="15887" max="15887" width="19" style="1" customWidth="1"/>
    <col min="15888" max="15891" width="9.109375" style="1"/>
    <col min="15892" max="15892" width="11.5546875" style="1" bestFit="1" customWidth="1"/>
    <col min="15893" max="15893" width="10" style="1" bestFit="1" customWidth="1"/>
    <col min="15894" max="16135" width="9.109375" style="1"/>
    <col min="16136" max="16136" width="92.5546875" style="1" customWidth="1"/>
    <col min="16137" max="16137" width="8.33203125" style="1" customWidth="1"/>
    <col min="16138" max="16138" width="17.6640625" style="1" customWidth="1"/>
    <col min="16139" max="16139" width="14.88671875" style="1" customWidth="1"/>
    <col min="16140" max="16140" width="17" style="1" customWidth="1"/>
    <col min="16141" max="16141" width="16.6640625" style="1" customWidth="1"/>
    <col min="16142" max="16142" width="16.44140625" style="1" customWidth="1"/>
    <col min="16143" max="16143" width="19" style="1" customWidth="1"/>
    <col min="16144" max="16147" width="9.109375" style="1"/>
    <col min="16148" max="16148" width="11.5546875" style="1" bestFit="1" customWidth="1"/>
    <col min="16149" max="16149" width="10" style="1" bestFit="1" customWidth="1"/>
    <col min="16150" max="16384" width="9.109375" style="1"/>
  </cols>
  <sheetData>
    <row r="1" spans="1:17" ht="39.9" customHeight="1" x14ac:dyDescent="0.35">
      <c r="A1" s="256" t="s">
        <v>610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80"/>
    </row>
    <row r="2" spans="1:17" ht="23.25" customHeight="1" x14ac:dyDescent="0.3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80"/>
    </row>
    <row r="3" spans="1:17" ht="15" thickBot="1" x14ac:dyDescent="0.35">
      <c r="A3" s="83"/>
      <c r="B3" s="84"/>
      <c r="C3" s="85"/>
      <c r="D3" s="85"/>
      <c r="E3" s="86"/>
      <c r="F3" s="85"/>
      <c r="G3" s="86"/>
      <c r="H3" s="97"/>
      <c r="I3" s="86"/>
      <c r="J3" s="86"/>
      <c r="K3" s="86"/>
      <c r="L3" s="86"/>
      <c r="M3" s="86"/>
      <c r="N3" s="86"/>
      <c r="O3" s="87"/>
      <c r="P3" s="88" t="s">
        <v>0</v>
      </c>
      <c r="Q3" s="84"/>
    </row>
    <row r="4" spans="1:17" s="80" customFormat="1" ht="18.600000000000001" thickBot="1" x14ac:dyDescent="0.4">
      <c r="A4" s="124"/>
      <c r="B4" s="124"/>
      <c r="C4" s="288" t="s">
        <v>418</v>
      </c>
      <c r="D4" s="289"/>
      <c r="E4" s="290"/>
      <c r="F4" s="288" t="s">
        <v>419</v>
      </c>
      <c r="G4" s="289"/>
      <c r="H4" s="290"/>
      <c r="I4" s="125" t="s">
        <v>418</v>
      </c>
      <c r="J4" s="126" t="s">
        <v>419</v>
      </c>
      <c r="K4" s="125" t="s">
        <v>418</v>
      </c>
      <c r="L4" s="127" t="s">
        <v>419</v>
      </c>
      <c r="M4" s="125" t="s">
        <v>418</v>
      </c>
      <c r="N4" s="188" t="s">
        <v>419</v>
      </c>
      <c r="O4" s="128" t="s">
        <v>418</v>
      </c>
      <c r="P4" s="129" t="s">
        <v>419</v>
      </c>
    </row>
    <row r="5" spans="1:17" s="140" customFormat="1" ht="90" x14ac:dyDescent="0.3">
      <c r="A5" s="130" t="s">
        <v>1</v>
      </c>
      <c r="B5" s="131" t="s">
        <v>2</v>
      </c>
      <c r="C5" s="132" t="s">
        <v>3</v>
      </c>
      <c r="D5" s="133" t="s">
        <v>4</v>
      </c>
      <c r="E5" s="134" t="s">
        <v>5</v>
      </c>
      <c r="F5" s="132" t="s">
        <v>3</v>
      </c>
      <c r="G5" s="132" t="s">
        <v>4</v>
      </c>
      <c r="H5" s="135" t="s">
        <v>5</v>
      </c>
      <c r="I5" s="136" t="s">
        <v>6</v>
      </c>
      <c r="J5" s="137" t="s">
        <v>6</v>
      </c>
      <c r="K5" s="138" t="s">
        <v>7</v>
      </c>
      <c r="L5" s="139" t="s">
        <v>7</v>
      </c>
      <c r="M5" s="138" t="s">
        <v>603</v>
      </c>
      <c r="N5" s="138" t="s">
        <v>604</v>
      </c>
      <c r="O5" s="138" t="s">
        <v>8</v>
      </c>
      <c r="P5" s="138" t="s">
        <v>8</v>
      </c>
    </row>
    <row r="6" spans="1:17" s="80" customFormat="1" ht="34.799999999999997" x14ac:dyDescent="0.35">
      <c r="A6" s="141" t="s">
        <v>9</v>
      </c>
      <c r="B6" s="142" t="s">
        <v>10</v>
      </c>
      <c r="C6" s="143">
        <v>70120295</v>
      </c>
      <c r="D6" s="144"/>
      <c r="E6" s="145">
        <f t="shared" ref="E6:E12" si="0">SUM(C6:D6)</f>
        <v>70120295</v>
      </c>
      <c r="F6" s="144">
        <v>70120295</v>
      </c>
      <c r="G6" s="145"/>
      <c r="H6" s="146">
        <f>F6+G6</f>
        <v>70120295</v>
      </c>
      <c r="I6" s="145"/>
      <c r="J6" s="145"/>
      <c r="K6" s="145"/>
      <c r="L6" s="147"/>
      <c r="M6" s="145"/>
      <c r="N6" s="147"/>
      <c r="O6" s="145">
        <f t="shared" ref="O6:O17" si="1">E6+I6+K6+M6</f>
        <v>70120295</v>
      </c>
      <c r="P6" s="144">
        <f>H6+J6+L6+N6</f>
        <v>70120295</v>
      </c>
    </row>
    <row r="7" spans="1:17" s="80" customFormat="1" ht="34.799999999999997" x14ac:dyDescent="0.35">
      <c r="A7" s="148" t="s">
        <v>11</v>
      </c>
      <c r="B7" s="142" t="s">
        <v>12</v>
      </c>
      <c r="C7" s="144">
        <v>58579940</v>
      </c>
      <c r="D7" s="144"/>
      <c r="E7" s="145">
        <f t="shared" si="0"/>
        <v>58579940</v>
      </c>
      <c r="F7" s="144">
        <v>58579940</v>
      </c>
      <c r="G7" s="145"/>
      <c r="H7" s="146">
        <f t="shared" ref="H7:H13" si="2">F7+G7</f>
        <v>58579940</v>
      </c>
      <c r="I7" s="145"/>
      <c r="J7" s="145"/>
      <c r="K7" s="145"/>
      <c r="L7" s="147"/>
      <c r="M7" s="145"/>
      <c r="N7" s="147"/>
      <c r="O7" s="145">
        <f t="shared" si="1"/>
        <v>58579940</v>
      </c>
      <c r="P7" s="144">
        <f t="shared" ref="P7:P70" si="3">H7+J7+L7+N7</f>
        <v>58579940</v>
      </c>
    </row>
    <row r="8" spans="1:17" s="80" customFormat="1" ht="34.799999999999997" x14ac:dyDescent="0.35">
      <c r="A8" s="148" t="s">
        <v>429</v>
      </c>
      <c r="B8" s="142" t="s">
        <v>425</v>
      </c>
      <c r="C8" s="144">
        <v>16568660</v>
      </c>
      <c r="D8" s="144"/>
      <c r="E8" s="145">
        <f t="shared" si="0"/>
        <v>16568660</v>
      </c>
      <c r="F8" s="144">
        <v>24863660</v>
      </c>
      <c r="G8" s="145"/>
      <c r="H8" s="146">
        <f t="shared" si="2"/>
        <v>24863660</v>
      </c>
      <c r="I8" s="145"/>
      <c r="J8" s="145"/>
      <c r="K8" s="145"/>
      <c r="L8" s="147"/>
      <c r="M8" s="145"/>
      <c r="N8" s="147"/>
      <c r="O8" s="145">
        <f t="shared" si="1"/>
        <v>16568660</v>
      </c>
      <c r="P8" s="144">
        <f t="shared" si="3"/>
        <v>24863660</v>
      </c>
    </row>
    <row r="9" spans="1:17" s="80" customFormat="1" ht="34.799999999999997" x14ac:dyDescent="0.35">
      <c r="A9" s="148" t="s">
        <v>426</v>
      </c>
      <c r="B9" s="142" t="s">
        <v>427</v>
      </c>
      <c r="C9" s="144">
        <v>15786662</v>
      </c>
      <c r="D9" s="144"/>
      <c r="E9" s="145">
        <f t="shared" si="0"/>
        <v>15786662</v>
      </c>
      <c r="F9" s="144">
        <v>16687662</v>
      </c>
      <c r="G9" s="145"/>
      <c r="H9" s="146">
        <f t="shared" si="2"/>
        <v>16687662</v>
      </c>
      <c r="I9" s="145"/>
      <c r="J9" s="145"/>
      <c r="K9" s="145"/>
      <c r="L9" s="147"/>
      <c r="M9" s="145"/>
      <c r="N9" s="147"/>
      <c r="O9" s="145">
        <f t="shared" si="1"/>
        <v>15786662</v>
      </c>
      <c r="P9" s="144">
        <f t="shared" si="3"/>
        <v>16687662</v>
      </c>
    </row>
    <row r="10" spans="1:17" s="80" customFormat="1" ht="52.2" x14ac:dyDescent="0.35">
      <c r="A10" s="148" t="s">
        <v>428</v>
      </c>
      <c r="B10" s="149" t="s">
        <v>13</v>
      </c>
      <c r="C10" s="144">
        <f>SUM(C8:C9)</f>
        <v>32355322</v>
      </c>
      <c r="D10" s="144"/>
      <c r="E10" s="145">
        <f t="shared" si="0"/>
        <v>32355322</v>
      </c>
      <c r="F10" s="145">
        <f>F8+F9</f>
        <v>41551322</v>
      </c>
      <c r="G10" s="144"/>
      <c r="H10" s="146">
        <f>SUM(F10:G10)</f>
        <v>41551322</v>
      </c>
      <c r="I10" s="145"/>
      <c r="J10" s="145"/>
      <c r="K10" s="145"/>
      <c r="L10" s="147"/>
      <c r="M10" s="145"/>
      <c r="N10" s="147"/>
      <c r="O10" s="145">
        <f t="shared" si="1"/>
        <v>32355322</v>
      </c>
      <c r="P10" s="144">
        <f t="shared" si="3"/>
        <v>41551322</v>
      </c>
    </row>
    <row r="11" spans="1:17" s="80" customFormat="1" ht="34.799999999999997" x14ac:dyDescent="0.35">
      <c r="A11" s="148" t="s">
        <v>14</v>
      </c>
      <c r="B11" s="142" t="s">
        <v>15</v>
      </c>
      <c r="C11" s="144">
        <v>2952142</v>
      </c>
      <c r="D11" s="144"/>
      <c r="E11" s="145">
        <f t="shared" si="0"/>
        <v>2952142</v>
      </c>
      <c r="F11" s="144">
        <v>2952142</v>
      </c>
      <c r="G11" s="145"/>
      <c r="H11" s="146">
        <f t="shared" si="2"/>
        <v>2952142</v>
      </c>
      <c r="I11" s="145"/>
      <c r="J11" s="145"/>
      <c r="K11" s="145"/>
      <c r="L11" s="147"/>
      <c r="M11" s="145"/>
      <c r="N11" s="147"/>
      <c r="O11" s="145">
        <f t="shared" si="1"/>
        <v>2952142</v>
      </c>
      <c r="P11" s="144">
        <f t="shared" si="3"/>
        <v>2952142</v>
      </c>
    </row>
    <row r="12" spans="1:17" s="80" customFormat="1" ht="18" x14ac:dyDescent="0.35">
      <c r="A12" s="148" t="s">
        <v>16</v>
      </c>
      <c r="B12" s="142" t="s">
        <v>17</v>
      </c>
      <c r="C12" s="144">
        <v>3915653</v>
      </c>
      <c r="D12" s="144"/>
      <c r="E12" s="145">
        <f t="shared" si="0"/>
        <v>3915653</v>
      </c>
      <c r="F12" s="144">
        <v>10945003</v>
      </c>
      <c r="G12" s="145"/>
      <c r="H12" s="146">
        <f t="shared" si="2"/>
        <v>10945003</v>
      </c>
      <c r="I12" s="145"/>
      <c r="J12" s="145"/>
      <c r="K12" s="145"/>
      <c r="L12" s="147"/>
      <c r="M12" s="145"/>
      <c r="N12" s="147"/>
      <c r="O12" s="145">
        <f t="shared" si="1"/>
        <v>3915653</v>
      </c>
      <c r="P12" s="144">
        <f t="shared" si="3"/>
        <v>10945003</v>
      </c>
    </row>
    <row r="13" spans="1:17" s="80" customFormat="1" ht="18" x14ac:dyDescent="0.35">
      <c r="A13" s="151" t="s">
        <v>578</v>
      </c>
      <c r="B13" s="142" t="s">
        <v>18</v>
      </c>
      <c r="C13" s="144">
        <v>0</v>
      </c>
      <c r="D13" s="144"/>
      <c r="E13" s="145"/>
      <c r="F13" s="144">
        <v>1716425</v>
      </c>
      <c r="G13" s="145"/>
      <c r="H13" s="146">
        <f t="shared" si="2"/>
        <v>1716425</v>
      </c>
      <c r="I13" s="145"/>
      <c r="J13" s="145"/>
      <c r="K13" s="145"/>
      <c r="L13" s="147"/>
      <c r="M13" s="145"/>
      <c r="N13" s="147"/>
      <c r="O13" s="145">
        <f t="shared" si="1"/>
        <v>0</v>
      </c>
      <c r="P13" s="144">
        <f t="shared" si="3"/>
        <v>1716425</v>
      </c>
    </row>
    <row r="14" spans="1:17" s="80" customFormat="1" ht="18" x14ac:dyDescent="0.35">
      <c r="A14" s="150" t="s">
        <v>19</v>
      </c>
      <c r="B14" s="149" t="s">
        <v>20</v>
      </c>
      <c r="C14" s="144">
        <f>C6+C7+C10+C11+C12+C13</f>
        <v>167923352</v>
      </c>
      <c r="D14" s="144">
        <f>D6+D7+D10+D11+D12+D13</f>
        <v>0</v>
      </c>
      <c r="E14" s="144">
        <f>E6+E7+E10+E11+E12+E13</f>
        <v>167923352</v>
      </c>
      <c r="F14" s="144">
        <f>F6+F7+F10+F11+F12+F13</f>
        <v>185865127</v>
      </c>
      <c r="G14" s="145"/>
      <c r="H14" s="146">
        <f>SUM(F14:G14)</f>
        <v>185865127</v>
      </c>
      <c r="I14" s="145"/>
      <c r="J14" s="145"/>
      <c r="K14" s="145"/>
      <c r="L14" s="147"/>
      <c r="M14" s="145"/>
      <c r="N14" s="147"/>
      <c r="O14" s="145">
        <f t="shared" si="1"/>
        <v>167923352</v>
      </c>
      <c r="P14" s="144">
        <f t="shared" si="3"/>
        <v>185865127</v>
      </c>
    </row>
    <row r="15" spans="1:17" s="80" customFormat="1" ht="18" x14ac:dyDescent="0.35">
      <c r="A15" s="148" t="s">
        <v>21</v>
      </c>
      <c r="B15" s="142" t="s">
        <v>22</v>
      </c>
      <c r="C15" s="144"/>
      <c r="D15" s="144"/>
      <c r="E15" s="145"/>
      <c r="F15" s="144"/>
      <c r="G15" s="145"/>
      <c r="H15" s="146"/>
      <c r="I15" s="145"/>
      <c r="J15" s="145"/>
      <c r="K15" s="145"/>
      <c r="L15" s="147"/>
      <c r="M15" s="145"/>
      <c r="N15" s="147"/>
      <c r="O15" s="145">
        <f t="shared" si="1"/>
        <v>0</v>
      </c>
      <c r="P15" s="144">
        <f t="shared" si="3"/>
        <v>0</v>
      </c>
    </row>
    <row r="16" spans="1:17" s="80" customFormat="1" ht="52.2" x14ac:dyDescent="0.35">
      <c r="A16" s="148" t="s">
        <v>23</v>
      </c>
      <c r="B16" s="142" t="s">
        <v>24</v>
      </c>
      <c r="C16" s="144"/>
      <c r="D16" s="144"/>
      <c r="E16" s="145"/>
      <c r="F16" s="144"/>
      <c r="G16" s="145"/>
      <c r="H16" s="146"/>
      <c r="I16" s="145"/>
      <c r="J16" s="145"/>
      <c r="K16" s="145"/>
      <c r="L16" s="147"/>
      <c r="M16" s="145"/>
      <c r="N16" s="147"/>
      <c r="O16" s="145">
        <f t="shared" si="1"/>
        <v>0</v>
      </c>
      <c r="P16" s="144">
        <f t="shared" si="3"/>
        <v>0</v>
      </c>
    </row>
    <row r="17" spans="1:16" s="80" customFormat="1" ht="52.2" x14ac:dyDescent="0.35">
      <c r="A17" s="148" t="s">
        <v>25</v>
      </c>
      <c r="B17" s="142" t="s">
        <v>26</v>
      </c>
      <c r="C17" s="144"/>
      <c r="D17" s="144"/>
      <c r="E17" s="145"/>
      <c r="F17" s="144"/>
      <c r="G17" s="145"/>
      <c r="H17" s="146"/>
      <c r="I17" s="145"/>
      <c r="J17" s="145"/>
      <c r="K17" s="145"/>
      <c r="L17" s="147"/>
      <c r="M17" s="145"/>
      <c r="N17" s="147"/>
      <c r="O17" s="145">
        <f t="shared" si="1"/>
        <v>0</v>
      </c>
      <c r="P17" s="144">
        <f t="shared" si="3"/>
        <v>0</v>
      </c>
    </row>
    <row r="18" spans="1:16" s="80" customFormat="1" ht="52.2" x14ac:dyDescent="0.35">
      <c r="A18" s="148" t="s">
        <v>27</v>
      </c>
      <c r="B18" s="142" t="s">
        <v>28</v>
      </c>
      <c r="C18" s="144"/>
      <c r="D18" s="144"/>
      <c r="E18" s="145"/>
      <c r="F18" s="144"/>
      <c r="G18" s="145"/>
      <c r="H18" s="146"/>
      <c r="I18" s="145"/>
      <c r="J18" s="145"/>
      <c r="K18" s="145"/>
      <c r="L18" s="147"/>
      <c r="M18" s="145"/>
      <c r="N18" s="147"/>
      <c r="O18" s="145">
        <f t="shared" ref="O18:O74" si="4">E18+I18+K18+M18</f>
        <v>0</v>
      </c>
      <c r="P18" s="144">
        <f t="shared" si="3"/>
        <v>0</v>
      </c>
    </row>
    <row r="19" spans="1:16" s="80" customFormat="1" ht="34.799999999999997" x14ac:dyDescent="0.35">
      <c r="A19" s="148" t="s">
        <v>29</v>
      </c>
      <c r="B19" s="142" t="s">
        <v>30</v>
      </c>
      <c r="C19" s="144">
        <v>11415766</v>
      </c>
      <c r="D19" s="144"/>
      <c r="E19" s="145">
        <f>SUM(C19:D19)</f>
        <v>11415766</v>
      </c>
      <c r="F19" s="144">
        <v>25859221</v>
      </c>
      <c r="G19" s="144"/>
      <c r="H19" s="146">
        <f>SUM(F19:G19)</f>
        <v>25859221</v>
      </c>
      <c r="I19" s="145"/>
      <c r="J19" s="145"/>
      <c r="K19" s="145"/>
      <c r="L19" s="147">
        <v>6010372</v>
      </c>
      <c r="M19" s="145"/>
      <c r="N19" s="147"/>
      <c r="O19" s="145">
        <f>E19+I19+K19+M19</f>
        <v>11415766</v>
      </c>
      <c r="P19" s="144">
        <f t="shared" si="3"/>
        <v>31869593</v>
      </c>
    </row>
    <row r="20" spans="1:16" s="80" customFormat="1" ht="36" x14ac:dyDescent="0.35">
      <c r="A20" s="150" t="s">
        <v>31</v>
      </c>
      <c r="B20" s="149" t="s">
        <v>32</v>
      </c>
      <c r="C20" s="144">
        <f>C14+C15+C16+C17+C18+C19</f>
        <v>179339118</v>
      </c>
      <c r="D20" s="144"/>
      <c r="E20" s="145">
        <f>SUM(C20:D20)</f>
        <v>179339118</v>
      </c>
      <c r="F20" s="145">
        <f>F14+F15+F16+F17+F18+F19</f>
        <v>211724348</v>
      </c>
      <c r="G20" s="145"/>
      <c r="H20" s="146">
        <f>H14+H15+H16+H17+H18+H19</f>
        <v>211724348</v>
      </c>
      <c r="I20" s="146"/>
      <c r="J20" s="146"/>
      <c r="K20" s="145">
        <f>SUM(K15:K19)</f>
        <v>0</v>
      </c>
      <c r="L20" s="145">
        <f>SUM(L15:L19)</f>
        <v>6010372</v>
      </c>
      <c r="M20" s="145">
        <f>SUM(M15:M19)</f>
        <v>0</v>
      </c>
      <c r="N20" s="147"/>
      <c r="O20" s="145">
        <f t="shared" si="4"/>
        <v>179339118</v>
      </c>
      <c r="P20" s="144">
        <f t="shared" si="3"/>
        <v>217734720</v>
      </c>
    </row>
    <row r="21" spans="1:16" s="80" customFormat="1" ht="18" x14ac:dyDescent="0.35">
      <c r="A21" s="148" t="s">
        <v>33</v>
      </c>
      <c r="B21" s="142" t="s">
        <v>34</v>
      </c>
      <c r="C21" s="144">
        <v>103777425</v>
      </c>
      <c r="D21" s="144"/>
      <c r="E21" s="145">
        <f>SUM(C21:D21)</f>
        <v>103777425</v>
      </c>
      <c r="F21" s="144">
        <v>0</v>
      </c>
      <c r="G21" s="145"/>
      <c r="H21" s="146">
        <f>F21+G21</f>
        <v>0</v>
      </c>
      <c r="I21" s="145"/>
      <c r="J21" s="145"/>
      <c r="K21" s="145"/>
      <c r="L21" s="147"/>
      <c r="M21" s="145"/>
      <c r="N21" s="147"/>
      <c r="O21" s="145">
        <f t="shared" si="4"/>
        <v>103777425</v>
      </c>
      <c r="P21" s="144">
        <f t="shared" si="3"/>
        <v>0</v>
      </c>
    </row>
    <row r="22" spans="1:16" s="80" customFormat="1" ht="52.2" x14ac:dyDescent="0.35">
      <c r="A22" s="148" t="s">
        <v>35</v>
      </c>
      <c r="B22" s="142" t="s">
        <v>36</v>
      </c>
      <c r="C22" s="144"/>
      <c r="D22" s="144"/>
      <c r="E22" s="145"/>
      <c r="F22" s="144"/>
      <c r="G22" s="145"/>
      <c r="H22" s="146"/>
      <c r="I22" s="145"/>
      <c r="J22" s="145"/>
      <c r="K22" s="145"/>
      <c r="L22" s="147"/>
      <c r="M22" s="145"/>
      <c r="N22" s="147"/>
      <c r="O22" s="145">
        <f t="shared" si="4"/>
        <v>0</v>
      </c>
      <c r="P22" s="144">
        <f t="shared" si="3"/>
        <v>0</v>
      </c>
    </row>
    <row r="23" spans="1:16" s="80" customFormat="1" ht="52.2" x14ac:dyDescent="0.35">
      <c r="A23" s="148" t="s">
        <v>37</v>
      </c>
      <c r="B23" s="142" t="s">
        <v>38</v>
      </c>
      <c r="C23" s="144"/>
      <c r="D23" s="144"/>
      <c r="E23" s="145"/>
      <c r="F23" s="144"/>
      <c r="G23" s="145"/>
      <c r="H23" s="146"/>
      <c r="I23" s="145"/>
      <c r="J23" s="145"/>
      <c r="K23" s="145"/>
      <c r="L23" s="147"/>
      <c r="M23" s="145"/>
      <c r="N23" s="147"/>
      <c r="O23" s="145">
        <f t="shared" si="4"/>
        <v>0</v>
      </c>
      <c r="P23" s="144">
        <f t="shared" si="3"/>
        <v>0</v>
      </c>
    </row>
    <row r="24" spans="1:16" s="80" customFormat="1" ht="52.2" x14ac:dyDescent="0.35">
      <c r="A24" s="148" t="s">
        <v>39</v>
      </c>
      <c r="B24" s="142" t="s">
        <v>40</v>
      </c>
      <c r="C24" s="144"/>
      <c r="D24" s="144"/>
      <c r="E24" s="145"/>
      <c r="F24" s="144"/>
      <c r="G24" s="145"/>
      <c r="H24" s="146"/>
      <c r="I24" s="145"/>
      <c r="J24" s="145"/>
      <c r="K24" s="145"/>
      <c r="L24" s="147"/>
      <c r="M24" s="145"/>
      <c r="N24" s="147"/>
      <c r="O24" s="145">
        <f t="shared" si="4"/>
        <v>0</v>
      </c>
      <c r="P24" s="144">
        <f t="shared" si="3"/>
        <v>0</v>
      </c>
    </row>
    <row r="25" spans="1:16" s="80" customFormat="1" ht="34.799999999999997" x14ac:dyDescent="0.35">
      <c r="A25" s="148" t="s">
        <v>41</v>
      </c>
      <c r="B25" s="142" t="s">
        <v>42</v>
      </c>
      <c r="C25" s="144"/>
      <c r="D25" s="144"/>
      <c r="E25" s="145"/>
      <c r="F25" s="144">
        <v>139837716</v>
      </c>
      <c r="G25" s="144"/>
      <c r="H25" s="146">
        <f>F25+G25</f>
        <v>139837716</v>
      </c>
      <c r="I25" s="145"/>
      <c r="J25" s="145"/>
      <c r="K25" s="145"/>
      <c r="L25" s="147"/>
      <c r="M25" s="145"/>
      <c r="N25" s="147"/>
      <c r="O25" s="145">
        <f t="shared" si="4"/>
        <v>0</v>
      </c>
      <c r="P25" s="144">
        <f t="shared" si="3"/>
        <v>139837716</v>
      </c>
    </row>
    <row r="26" spans="1:16" s="80" customFormat="1" ht="36" x14ac:dyDescent="0.35">
      <c r="A26" s="150" t="s">
        <v>43</v>
      </c>
      <c r="B26" s="149" t="s">
        <v>44</v>
      </c>
      <c r="C26" s="144">
        <f>C21+C22+C23+C24+C25</f>
        <v>103777425</v>
      </c>
      <c r="D26" s="144"/>
      <c r="E26" s="145">
        <f>SUM(C26:D26)</f>
        <v>103777425</v>
      </c>
      <c r="F26" s="144">
        <f>SUM(F21:F25)</f>
        <v>139837716</v>
      </c>
      <c r="G26" s="145"/>
      <c r="H26" s="146">
        <f>F26+G26</f>
        <v>139837716</v>
      </c>
      <c r="I26" s="146"/>
      <c r="J26" s="146"/>
      <c r="K26" s="145"/>
      <c r="L26" s="147"/>
      <c r="M26" s="145"/>
      <c r="N26" s="147"/>
      <c r="O26" s="145">
        <f t="shared" si="4"/>
        <v>103777425</v>
      </c>
      <c r="P26" s="144">
        <f t="shared" si="3"/>
        <v>139837716</v>
      </c>
    </row>
    <row r="27" spans="1:16" s="80" customFormat="1" ht="18" x14ac:dyDescent="0.35">
      <c r="A27" s="148" t="s">
        <v>45</v>
      </c>
      <c r="B27" s="142" t="s">
        <v>46</v>
      </c>
      <c r="C27" s="144"/>
      <c r="D27" s="144"/>
      <c r="E27" s="145"/>
      <c r="F27" s="144"/>
      <c r="G27" s="145"/>
      <c r="H27" s="146">
        <f>F27+G27</f>
        <v>0</v>
      </c>
      <c r="I27" s="145"/>
      <c r="J27" s="145"/>
      <c r="K27" s="145"/>
      <c r="L27" s="147"/>
      <c r="M27" s="145"/>
      <c r="N27" s="147"/>
      <c r="O27" s="145">
        <f t="shared" si="4"/>
        <v>0</v>
      </c>
      <c r="P27" s="144">
        <f t="shared" si="3"/>
        <v>0</v>
      </c>
    </row>
    <row r="28" spans="1:16" s="80" customFormat="1" ht="18" x14ac:dyDescent="0.35">
      <c r="A28" s="148" t="s">
        <v>47</v>
      </c>
      <c r="B28" s="142" t="s">
        <v>48</v>
      </c>
      <c r="C28" s="144"/>
      <c r="D28" s="144"/>
      <c r="E28" s="145"/>
      <c r="F28" s="144"/>
      <c r="G28" s="145"/>
      <c r="H28" s="146"/>
      <c r="I28" s="145"/>
      <c r="J28" s="145"/>
      <c r="K28" s="145"/>
      <c r="L28" s="147"/>
      <c r="M28" s="145"/>
      <c r="N28" s="147"/>
      <c r="O28" s="145">
        <f t="shared" si="4"/>
        <v>0</v>
      </c>
      <c r="P28" s="144">
        <f t="shared" si="3"/>
        <v>0</v>
      </c>
    </row>
    <row r="29" spans="1:16" s="80" customFormat="1" ht="18" x14ac:dyDescent="0.35">
      <c r="A29" s="150" t="s">
        <v>49</v>
      </c>
      <c r="B29" s="149" t="s">
        <v>50</v>
      </c>
      <c r="C29" s="144"/>
      <c r="D29" s="144"/>
      <c r="E29" s="145"/>
      <c r="F29" s="144">
        <f>SUM(F27:F28)</f>
        <v>0</v>
      </c>
      <c r="G29" s="144">
        <f>SUM(G27:G28)</f>
        <v>0</v>
      </c>
      <c r="H29" s="144">
        <f>SUM(H27:H28)</f>
        <v>0</v>
      </c>
      <c r="I29" s="145"/>
      <c r="J29" s="145"/>
      <c r="K29" s="145"/>
      <c r="L29" s="147"/>
      <c r="M29" s="145"/>
      <c r="N29" s="147"/>
      <c r="O29" s="145">
        <f t="shared" si="4"/>
        <v>0</v>
      </c>
      <c r="P29" s="144">
        <f t="shared" si="3"/>
        <v>0</v>
      </c>
    </row>
    <row r="30" spans="1:16" s="80" customFormat="1" ht="18" x14ac:dyDescent="0.35">
      <c r="A30" s="148" t="s">
        <v>51</v>
      </c>
      <c r="B30" s="142" t="s">
        <v>52</v>
      </c>
      <c r="C30" s="144"/>
      <c r="D30" s="144"/>
      <c r="E30" s="145"/>
      <c r="F30" s="144"/>
      <c r="G30" s="145"/>
      <c r="H30" s="146"/>
      <c r="I30" s="145"/>
      <c r="J30" s="145"/>
      <c r="K30" s="145"/>
      <c r="L30" s="147"/>
      <c r="M30" s="145"/>
      <c r="N30" s="147"/>
      <c r="O30" s="145">
        <f t="shared" si="4"/>
        <v>0</v>
      </c>
      <c r="P30" s="144">
        <f t="shared" si="3"/>
        <v>0</v>
      </c>
    </row>
    <row r="31" spans="1:16" s="80" customFormat="1" ht="18" x14ac:dyDescent="0.35">
      <c r="A31" s="148" t="s">
        <v>53</v>
      </c>
      <c r="B31" s="142" t="s">
        <v>54</v>
      </c>
      <c r="C31" s="144"/>
      <c r="D31" s="144"/>
      <c r="E31" s="145"/>
      <c r="F31" s="144"/>
      <c r="G31" s="145"/>
      <c r="H31" s="146"/>
      <c r="I31" s="145"/>
      <c r="J31" s="145"/>
      <c r="K31" s="145"/>
      <c r="L31" s="147"/>
      <c r="M31" s="145"/>
      <c r="N31" s="147"/>
      <c r="O31" s="145">
        <f t="shared" si="4"/>
        <v>0</v>
      </c>
      <c r="P31" s="144">
        <f t="shared" si="3"/>
        <v>0</v>
      </c>
    </row>
    <row r="32" spans="1:16" s="80" customFormat="1" ht="18" x14ac:dyDescent="0.35">
      <c r="A32" s="148" t="s">
        <v>55</v>
      </c>
      <c r="B32" s="142" t="s">
        <v>56</v>
      </c>
      <c r="C32" s="144"/>
      <c r="D32" s="144"/>
      <c r="E32" s="145"/>
      <c r="F32" s="144"/>
      <c r="G32" s="145"/>
      <c r="H32" s="146"/>
      <c r="I32" s="145"/>
      <c r="J32" s="145"/>
      <c r="K32" s="145"/>
      <c r="L32" s="147"/>
      <c r="M32" s="145"/>
      <c r="N32" s="147"/>
      <c r="O32" s="145">
        <f t="shared" si="4"/>
        <v>0</v>
      </c>
      <c r="P32" s="144">
        <f t="shared" si="3"/>
        <v>0</v>
      </c>
    </row>
    <row r="33" spans="1:16" s="80" customFormat="1" ht="18" x14ac:dyDescent="0.35">
      <c r="A33" s="148" t="s">
        <v>57</v>
      </c>
      <c r="B33" s="142" t="s">
        <v>58</v>
      </c>
      <c r="C33" s="144"/>
      <c r="D33" s="144"/>
      <c r="E33" s="145"/>
      <c r="F33" s="144">
        <v>275000000</v>
      </c>
      <c r="G33" s="145"/>
      <c r="H33" s="146">
        <f t="shared" ref="H33:H55" si="5">F33+G33</f>
        <v>275000000</v>
      </c>
      <c r="I33" s="145"/>
      <c r="J33" s="145"/>
      <c r="K33" s="145"/>
      <c r="L33" s="147"/>
      <c r="M33" s="145"/>
      <c r="N33" s="147"/>
      <c r="O33" s="145">
        <f t="shared" si="4"/>
        <v>0</v>
      </c>
      <c r="P33" s="144">
        <f t="shared" si="3"/>
        <v>275000000</v>
      </c>
    </row>
    <row r="34" spans="1:16" s="80" customFormat="1" ht="18" x14ac:dyDescent="0.35">
      <c r="A34" s="148" t="s">
        <v>59</v>
      </c>
      <c r="B34" s="142" t="s">
        <v>60</v>
      </c>
      <c r="C34" s="144"/>
      <c r="D34" s="144"/>
      <c r="E34" s="145"/>
      <c r="F34" s="144"/>
      <c r="G34" s="145"/>
      <c r="H34" s="146"/>
      <c r="I34" s="145"/>
      <c r="J34" s="145"/>
      <c r="K34" s="145"/>
      <c r="L34" s="147"/>
      <c r="M34" s="145"/>
      <c r="N34" s="147"/>
      <c r="O34" s="145">
        <f t="shared" si="4"/>
        <v>0</v>
      </c>
      <c r="P34" s="144">
        <f t="shared" si="3"/>
        <v>0</v>
      </c>
    </row>
    <row r="35" spans="1:16" s="80" customFormat="1" ht="18" x14ac:dyDescent="0.35">
      <c r="A35" s="148" t="s">
        <v>61</v>
      </c>
      <c r="B35" s="142" t="s">
        <v>62</v>
      </c>
      <c r="C35" s="144"/>
      <c r="D35" s="144"/>
      <c r="E35" s="145"/>
      <c r="F35" s="144"/>
      <c r="G35" s="145"/>
      <c r="H35" s="146"/>
      <c r="I35" s="145"/>
      <c r="J35" s="145"/>
      <c r="K35" s="145"/>
      <c r="L35" s="147"/>
      <c r="M35" s="145"/>
      <c r="N35" s="147"/>
      <c r="O35" s="145">
        <f t="shared" si="4"/>
        <v>0</v>
      </c>
      <c r="P35" s="144">
        <f t="shared" si="3"/>
        <v>0</v>
      </c>
    </row>
    <row r="36" spans="1:16" s="80" customFormat="1" ht="18" x14ac:dyDescent="0.35">
      <c r="A36" s="148" t="s">
        <v>63</v>
      </c>
      <c r="B36" s="142" t="s">
        <v>64</v>
      </c>
      <c r="C36" s="144"/>
      <c r="D36" s="144"/>
      <c r="E36" s="145">
        <f t="shared" ref="E36:E43" si="6">SUM(C36:D36)</f>
        <v>0</v>
      </c>
      <c r="F36" s="144">
        <v>0</v>
      </c>
      <c r="G36" s="145"/>
      <c r="H36" s="146">
        <f t="shared" si="5"/>
        <v>0</v>
      </c>
      <c r="I36" s="145"/>
      <c r="J36" s="145"/>
      <c r="K36" s="145"/>
      <c r="L36" s="147"/>
      <c r="M36" s="145"/>
      <c r="N36" s="147"/>
      <c r="O36" s="145">
        <f t="shared" si="4"/>
        <v>0</v>
      </c>
      <c r="P36" s="144">
        <f t="shared" si="3"/>
        <v>0</v>
      </c>
    </row>
    <row r="37" spans="1:16" s="80" customFormat="1" ht="18" x14ac:dyDescent="0.35">
      <c r="A37" s="148" t="s">
        <v>65</v>
      </c>
      <c r="B37" s="142" t="s">
        <v>66</v>
      </c>
      <c r="C37" s="144">
        <v>265000000</v>
      </c>
      <c r="D37" s="144"/>
      <c r="E37" s="145">
        <v>265000000</v>
      </c>
      <c r="F37" s="144"/>
      <c r="G37" s="145"/>
      <c r="H37" s="146"/>
      <c r="I37" s="145"/>
      <c r="J37" s="145"/>
      <c r="K37" s="145"/>
      <c r="L37" s="147"/>
      <c r="M37" s="145"/>
      <c r="N37" s="147"/>
      <c r="O37" s="145">
        <f t="shared" si="4"/>
        <v>265000000</v>
      </c>
      <c r="P37" s="144">
        <f t="shared" si="3"/>
        <v>0</v>
      </c>
    </row>
    <row r="38" spans="1:16" s="80" customFormat="1" ht="18" x14ac:dyDescent="0.35">
      <c r="A38" s="150" t="s">
        <v>67</v>
      </c>
      <c r="B38" s="149" t="s">
        <v>68</v>
      </c>
      <c r="C38" s="145">
        <f>SUM(C33:C37)</f>
        <v>265000000</v>
      </c>
      <c r="D38" s="144"/>
      <c r="E38" s="145">
        <f t="shared" si="6"/>
        <v>265000000</v>
      </c>
      <c r="F38" s="144">
        <f>F30+F31+F32+F33+F34+F35+F36+F37</f>
        <v>275000000</v>
      </c>
      <c r="G38" s="145"/>
      <c r="H38" s="146">
        <f t="shared" si="5"/>
        <v>275000000</v>
      </c>
      <c r="I38" s="145"/>
      <c r="J38" s="145"/>
      <c r="K38" s="145"/>
      <c r="L38" s="147"/>
      <c r="M38" s="145"/>
      <c r="N38" s="147"/>
      <c r="O38" s="145">
        <f t="shared" si="4"/>
        <v>265000000</v>
      </c>
      <c r="P38" s="144">
        <f t="shared" si="3"/>
        <v>275000000</v>
      </c>
    </row>
    <row r="39" spans="1:16" s="80" customFormat="1" ht="18" x14ac:dyDescent="0.35">
      <c r="A39" s="148" t="s">
        <v>69</v>
      </c>
      <c r="B39" s="142" t="s">
        <v>70</v>
      </c>
      <c r="C39" s="144">
        <v>196000</v>
      </c>
      <c r="D39" s="144"/>
      <c r="E39" s="145">
        <f t="shared" si="6"/>
        <v>196000</v>
      </c>
      <c r="F39" s="144">
        <v>196000</v>
      </c>
      <c r="G39" s="145"/>
      <c r="H39" s="146">
        <f t="shared" si="5"/>
        <v>196000</v>
      </c>
      <c r="I39" s="145"/>
      <c r="J39" s="145"/>
      <c r="K39" s="145"/>
      <c r="L39" s="147"/>
      <c r="M39" s="145"/>
      <c r="N39" s="147"/>
      <c r="O39" s="145">
        <f t="shared" si="4"/>
        <v>196000</v>
      </c>
      <c r="P39" s="144">
        <f t="shared" si="3"/>
        <v>196000</v>
      </c>
    </row>
    <row r="40" spans="1:16" s="80" customFormat="1" ht="18" x14ac:dyDescent="0.35">
      <c r="A40" s="150" t="s">
        <v>71</v>
      </c>
      <c r="B40" s="149" t="s">
        <v>72</v>
      </c>
      <c r="C40" s="145">
        <f>C29+C30+C31+C32+C38+C39</f>
        <v>265196000</v>
      </c>
      <c r="D40" s="144"/>
      <c r="E40" s="145">
        <f t="shared" si="6"/>
        <v>265196000</v>
      </c>
      <c r="F40" s="144">
        <f>F29+F38+F39</f>
        <v>275196000</v>
      </c>
      <c r="G40" s="145"/>
      <c r="H40" s="146">
        <f t="shared" si="5"/>
        <v>275196000</v>
      </c>
      <c r="I40" s="145"/>
      <c r="J40" s="145"/>
      <c r="K40" s="145"/>
      <c r="L40" s="147"/>
      <c r="M40" s="145"/>
      <c r="N40" s="147"/>
      <c r="O40" s="145">
        <f t="shared" si="4"/>
        <v>265196000</v>
      </c>
      <c r="P40" s="144">
        <f t="shared" si="3"/>
        <v>275196000</v>
      </c>
    </row>
    <row r="41" spans="1:16" s="80" customFormat="1" ht="18" x14ac:dyDescent="0.35">
      <c r="A41" s="151" t="s">
        <v>579</v>
      </c>
      <c r="B41" s="142" t="s">
        <v>73</v>
      </c>
      <c r="C41" s="214">
        <v>2780000</v>
      </c>
      <c r="D41" s="144"/>
      <c r="E41" s="145">
        <f t="shared" si="6"/>
        <v>2780000</v>
      </c>
      <c r="F41" s="144">
        <v>2780000</v>
      </c>
      <c r="G41" s="145"/>
      <c r="H41" s="146">
        <f t="shared" si="5"/>
        <v>2780000</v>
      </c>
      <c r="I41" s="145"/>
      <c r="J41" s="145"/>
      <c r="K41" s="145"/>
      <c r="L41" s="147"/>
      <c r="M41" s="145"/>
      <c r="N41" s="147"/>
      <c r="O41" s="145">
        <f t="shared" si="4"/>
        <v>2780000</v>
      </c>
      <c r="P41" s="144">
        <f t="shared" si="3"/>
        <v>2780000</v>
      </c>
    </row>
    <row r="42" spans="1:16" s="80" customFormat="1" ht="18" x14ac:dyDescent="0.35">
      <c r="A42" s="151" t="s">
        <v>74</v>
      </c>
      <c r="B42" s="142" t="s">
        <v>75</v>
      </c>
      <c r="C42" s="214">
        <v>7627400</v>
      </c>
      <c r="D42" s="144"/>
      <c r="E42" s="145">
        <f t="shared" si="6"/>
        <v>7627400</v>
      </c>
      <c r="F42" s="144">
        <v>7627400</v>
      </c>
      <c r="G42" s="145"/>
      <c r="H42" s="146">
        <f t="shared" si="5"/>
        <v>7627400</v>
      </c>
      <c r="I42" s="145"/>
      <c r="J42" s="145"/>
      <c r="K42" s="145">
        <v>40000</v>
      </c>
      <c r="L42" s="147">
        <f>SUM(K42)</f>
        <v>40000</v>
      </c>
      <c r="M42" s="145"/>
      <c r="N42" s="147"/>
      <c r="O42" s="145">
        <f t="shared" si="4"/>
        <v>7667400</v>
      </c>
      <c r="P42" s="144">
        <f t="shared" si="3"/>
        <v>7667400</v>
      </c>
    </row>
    <row r="43" spans="1:16" s="80" customFormat="1" ht="18" x14ac:dyDescent="0.35">
      <c r="A43" s="151" t="s">
        <v>580</v>
      </c>
      <c r="B43" s="142" t="s">
        <v>76</v>
      </c>
      <c r="C43" s="214">
        <v>270000</v>
      </c>
      <c r="D43" s="144"/>
      <c r="E43" s="145">
        <f t="shared" si="6"/>
        <v>270000</v>
      </c>
      <c r="F43" s="144">
        <v>700000</v>
      </c>
      <c r="G43" s="144"/>
      <c r="H43" s="144">
        <v>700000</v>
      </c>
      <c r="I43" s="145"/>
      <c r="J43" s="145"/>
      <c r="K43" s="145"/>
      <c r="L43" s="147">
        <f t="shared" ref="L43:L56" si="7">SUM(K43)</f>
        <v>0</v>
      </c>
      <c r="M43" s="145"/>
      <c r="N43" s="147"/>
      <c r="O43" s="145">
        <f t="shared" si="4"/>
        <v>270000</v>
      </c>
      <c r="P43" s="144">
        <f t="shared" si="3"/>
        <v>700000</v>
      </c>
    </row>
    <row r="44" spans="1:16" s="80" customFormat="1" ht="18" x14ac:dyDescent="0.35">
      <c r="A44" s="151" t="s">
        <v>77</v>
      </c>
      <c r="B44" s="142" t="s">
        <v>78</v>
      </c>
      <c r="C44" s="214">
        <v>11329000</v>
      </c>
      <c r="D44" s="144"/>
      <c r="E44" s="145">
        <f>SUM(C44:D44)</f>
        <v>11329000</v>
      </c>
      <c r="F44" s="144">
        <v>11329000</v>
      </c>
      <c r="G44" s="145"/>
      <c r="H44" s="146">
        <f t="shared" si="5"/>
        <v>11329000</v>
      </c>
      <c r="I44" s="145"/>
      <c r="J44" s="145"/>
      <c r="K44" s="145"/>
      <c r="L44" s="147">
        <f t="shared" si="7"/>
        <v>0</v>
      </c>
      <c r="M44" s="145"/>
      <c r="N44" s="147"/>
      <c r="O44" s="145">
        <f t="shared" si="4"/>
        <v>11329000</v>
      </c>
      <c r="P44" s="144">
        <f t="shared" si="3"/>
        <v>11329000</v>
      </c>
    </row>
    <row r="45" spans="1:16" s="80" customFormat="1" ht="18" x14ac:dyDescent="0.35">
      <c r="A45" s="151" t="s">
        <v>79</v>
      </c>
      <c r="B45" s="142" t="s">
        <v>80</v>
      </c>
      <c r="C45" s="214">
        <v>10648000</v>
      </c>
      <c r="D45" s="144"/>
      <c r="E45" s="145">
        <f>SUM(C45:D45)</f>
        <v>10648000</v>
      </c>
      <c r="F45" s="144">
        <v>10648000</v>
      </c>
      <c r="G45" s="145"/>
      <c r="H45" s="146">
        <f t="shared" si="5"/>
        <v>10648000</v>
      </c>
      <c r="I45" s="145">
        <v>2200000</v>
      </c>
      <c r="J45" s="145">
        <v>2200000</v>
      </c>
      <c r="K45" s="145"/>
      <c r="L45" s="147">
        <f t="shared" si="7"/>
        <v>0</v>
      </c>
      <c r="M45" s="145">
        <v>270000</v>
      </c>
      <c r="N45" s="147">
        <v>270000</v>
      </c>
      <c r="O45" s="145">
        <f t="shared" si="4"/>
        <v>13118000</v>
      </c>
      <c r="P45" s="144">
        <f t="shared" si="3"/>
        <v>13118000</v>
      </c>
    </row>
    <row r="46" spans="1:16" s="80" customFormat="1" ht="18" x14ac:dyDescent="0.35">
      <c r="A46" s="151" t="s">
        <v>81</v>
      </c>
      <c r="B46" s="142" t="s">
        <v>82</v>
      </c>
      <c r="C46" s="214">
        <v>12631400</v>
      </c>
      <c r="D46" s="144"/>
      <c r="E46" s="145">
        <f>SUM(C46:D46)</f>
        <v>12631400</v>
      </c>
      <c r="F46" s="144">
        <v>12766000</v>
      </c>
      <c r="G46" s="145"/>
      <c r="H46" s="146">
        <f t="shared" si="5"/>
        <v>12766000</v>
      </c>
      <c r="I46" s="145">
        <v>594000</v>
      </c>
      <c r="J46" s="145">
        <v>594000</v>
      </c>
      <c r="K46" s="145"/>
      <c r="L46" s="147">
        <f t="shared" si="7"/>
        <v>0</v>
      </c>
      <c r="M46" s="145">
        <v>73000</v>
      </c>
      <c r="N46" s="147">
        <v>73000</v>
      </c>
      <c r="O46" s="145">
        <f t="shared" si="4"/>
        <v>13298400</v>
      </c>
      <c r="P46" s="144">
        <f t="shared" si="3"/>
        <v>13433000</v>
      </c>
    </row>
    <row r="47" spans="1:16" s="80" customFormat="1" ht="18" x14ac:dyDescent="0.35">
      <c r="A47" s="151" t="s">
        <v>83</v>
      </c>
      <c r="B47" s="142" t="s">
        <v>84</v>
      </c>
      <c r="C47" s="214">
        <v>1773000</v>
      </c>
      <c r="D47" s="144"/>
      <c r="E47" s="145">
        <f>SUM(C47:D47)</f>
        <v>1773000</v>
      </c>
      <c r="F47" s="144">
        <v>1773000</v>
      </c>
      <c r="G47" s="145"/>
      <c r="H47" s="146">
        <f t="shared" si="5"/>
        <v>1773000</v>
      </c>
      <c r="I47" s="145">
        <v>500000</v>
      </c>
      <c r="J47" s="145">
        <v>500000</v>
      </c>
      <c r="K47" s="145"/>
      <c r="L47" s="147">
        <f t="shared" si="7"/>
        <v>0</v>
      </c>
      <c r="M47" s="145"/>
      <c r="N47" s="147"/>
      <c r="O47" s="145">
        <f t="shared" si="4"/>
        <v>2273000</v>
      </c>
      <c r="P47" s="144">
        <f t="shared" si="3"/>
        <v>2273000</v>
      </c>
    </row>
    <row r="48" spans="1:16" s="80" customFormat="1" ht="34.799999999999997" x14ac:dyDescent="0.35">
      <c r="A48" s="217" t="s">
        <v>489</v>
      </c>
      <c r="B48" s="159" t="s">
        <v>487</v>
      </c>
      <c r="C48" s="144"/>
      <c r="D48" s="144"/>
      <c r="E48" s="145"/>
      <c r="F48" s="144"/>
      <c r="G48" s="145"/>
      <c r="H48" s="146"/>
      <c r="I48" s="145"/>
      <c r="J48" s="145"/>
      <c r="K48" s="145"/>
      <c r="L48" s="147">
        <f t="shared" si="7"/>
        <v>0</v>
      </c>
      <c r="M48" s="145"/>
      <c r="N48" s="147"/>
      <c r="O48" s="145">
        <f t="shared" si="4"/>
        <v>0</v>
      </c>
      <c r="P48" s="144">
        <f t="shared" si="3"/>
        <v>0</v>
      </c>
    </row>
    <row r="49" spans="1:16" s="80" customFormat="1" ht="34.799999999999997" x14ac:dyDescent="0.35">
      <c r="A49" s="217" t="s">
        <v>490</v>
      </c>
      <c r="B49" s="159" t="s">
        <v>488</v>
      </c>
      <c r="C49" s="144"/>
      <c r="D49" s="144"/>
      <c r="E49" s="145">
        <f t="shared" ref="E49:E56" si="8">SUM(C49:D49)</f>
        <v>0</v>
      </c>
      <c r="F49" s="144">
        <v>100</v>
      </c>
      <c r="G49" s="145"/>
      <c r="H49" s="146">
        <f t="shared" si="5"/>
        <v>100</v>
      </c>
      <c r="I49" s="145">
        <v>100</v>
      </c>
      <c r="J49" s="145">
        <v>100</v>
      </c>
      <c r="K49" s="145">
        <v>5000</v>
      </c>
      <c r="L49" s="147">
        <f t="shared" si="7"/>
        <v>5000</v>
      </c>
      <c r="M49" s="145">
        <v>2000</v>
      </c>
      <c r="N49" s="147">
        <v>2000</v>
      </c>
      <c r="O49" s="145">
        <f t="shared" si="4"/>
        <v>7100</v>
      </c>
      <c r="P49" s="144">
        <f t="shared" si="3"/>
        <v>7200</v>
      </c>
    </row>
    <row r="50" spans="1:16" s="80" customFormat="1" ht="36" x14ac:dyDescent="0.35">
      <c r="A50" s="218" t="s">
        <v>491</v>
      </c>
      <c r="B50" s="159" t="s">
        <v>85</v>
      </c>
      <c r="C50" s="144"/>
      <c r="D50" s="144"/>
      <c r="E50" s="145">
        <f t="shared" si="8"/>
        <v>0</v>
      </c>
      <c r="F50" s="144">
        <f>SUM(F48:F49)</f>
        <v>100</v>
      </c>
      <c r="G50" s="145"/>
      <c r="H50" s="146">
        <f t="shared" si="5"/>
        <v>100</v>
      </c>
      <c r="I50" s="145">
        <f>SUM(I48:I49)</f>
        <v>100</v>
      </c>
      <c r="J50" s="145">
        <f>SUM(J48:J49)</f>
        <v>100</v>
      </c>
      <c r="K50" s="145">
        <f>SUM(K48:K49)</f>
        <v>5000</v>
      </c>
      <c r="L50" s="147">
        <f t="shared" si="7"/>
        <v>5000</v>
      </c>
      <c r="M50" s="147">
        <f>M48+M49</f>
        <v>2000</v>
      </c>
      <c r="N50" s="147">
        <f t="shared" ref="N50" si="9">SUM(M50)</f>
        <v>2000</v>
      </c>
      <c r="O50" s="145">
        <f t="shared" si="4"/>
        <v>7100</v>
      </c>
      <c r="P50" s="144">
        <f t="shared" si="3"/>
        <v>7200</v>
      </c>
    </row>
    <row r="51" spans="1:16" s="80" customFormat="1" ht="34.799999999999997" x14ac:dyDescent="0.35">
      <c r="A51" s="217" t="s">
        <v>495</v>
      </c>
      <c r="B51" s="159" t="s">
        <v>492</v>
      </c>
      <c r="C51" s="144"/>
      <c r="D51" s="144"/>
      <c r="E51" s="145">
        <f t="shared" si="8"/>
        <v>0</v>
      </c>
      <c r="F51" s="144"/>
      <c r="G51" s="145"/>
      <c r="H51" s="146">
        <f t="shared" si="5"/>
        <v>0</v>
      </c>
      <c r="I51" s="145"/>
      <c r="J51" s="145"/>
      <c r="K51" s="145"/>
      <c r="L51" s="147"/>
      <c r="M51" s="145"/>
      <c r="N51" s="147"/>
      <c r="O51" s="145">
        <f t="shared" si="4"/>
        <v>0</v>
      </c>
      <c r="P51" s="144">
        <f t="shared" si="3"/>
        <v>0</v>
      </c>
    </row>
    <row r="52" spans="1:16" s="80" customFormat="1" ht="18" x14ac:dyDescent="0.35">
      <c r="A52" s="217" t="s">
        <v>496</v>
      </c>
      <c r="B52" s="159" t="s">
        <v>493</v>
      </c>
      <c r="C52" s="144"/>
      <c r="D52" s="144"/>
      <c r="E52" s="145">
        <f t="shared" si="8"/>
        <v>0</v>
      </c>
      <c r="F52" s="144"/>
      <c r="G52" s="145"/>
      <c r="H52" s="146">
        <f t="shared" si="5"/>
        <v>0</v>
      </c>
      <c r="I52" s="145"/>
      <c r="J52" s="145"/>
      <c r="K52" s="145"/>
      <c r="L52" s="147"/>
      <c r="M52" s="145"/>
      <c r="N52" s="147"/>
      <c r="O52" s="145">
        <f t="shared" si="4"/>
        <v>0</v>
      </c>
      <c r="P52" s="144">
        <f t="shared" si="3"/>
        <v>0</v>
      </c>
    </row>
    <row r="53" spans="1:16" s="80" customFormat="1" ht="18" x14ac:dyDescent="0.35">
      <c r="A53" s="215" t="s">
        <v>86</v>
      </c>
      <c r="B53" s="159" t="s">
        <v>494</v>
      </c>
      <c r="C53" s="144"/>
      <c r="D53" s="144"/>
      <c r="E53" s="145">
        <f t="shared" si="8"/>
        <v>0</v>
      </c>
      <c r="F53" s="144">
        <f>SUM(F51:F52)</f>
        <v>0</v>
      </c>
      <c r="G53" s="145"/>
      <c r="H53" s="146">
        <f t="shared" si="5"/>
        <v>0</v>
      </c>
      <c r="I53" s="145">
        <f>SUM(I51:I52)</f>
        <v>0</v>
      </c>
      <c r="J53" s="145">
        <f>SUM(J51:J52)</f>
        <v>0</v>
      </c>
      <c r="K53" s="145">
        <f>SUM(K51:K52)</f>
        <v>0</v>
      </c>
      <c r="L53" s="147"/>
      <c r="M53" s="145"/>
      <c r="N53" s="145"/>
      <c r="O53" s="145">
        <f t="shared" si="4"/>
        <v>0</v>
      </c>
      <c r="P53" s="144">
        <f t="shared" si="3"/>
        <v>0</v>
      </c>
    </row>
    <row r="54" spans="1:16" s="80" customFormat="1" ht="18" x14ac:dyDescent="0.35">
      <c r="A54" s="151" t="s">
        <v>581</v>
      </c>
      <c r="B54" s="142" t="s">
        <v>485</v>
      </c>
      <c r="C54" s="144"/>
      <c r="D54" s="144"/>
      <c r="E54" s="145">
        <f t="shared" si="8"/>
        <v>0</v>
      </c>
      <c r="F54" s="144"/>
      <c r="G54" s="145"/>
      <c r="H54" s="146">
        <f t="shared" si="5"/>
        <v>0</v>
      </c>
      <c r="I54" s="145"/>
      <c r="J54" s="145"/>
      <c r="K54" s="145"/>
      <c r="L54" s="147"/>
      <c r="M54" s="145"/>
      <c r="N54" s="147"/>
      <c r="O54" s="145">
        <f t="shared" si="4"/>
        <v>0</v>
      </c>
      <c r="P54" s="144">
        <f t="shared" si="3"/>
        <v>0</v>
      </c>
    </row>
    <row r="55" spans="1:16" s="80" customFormat="1" ht="18" x14ac:dyDescent="0.35">
      <c r="A55" s="151" t="s">
        <v>87</v>
      </c>
      <c r="B55" s="142" t="s">
        <v>430</v>
      </c>
      <c r="C55" s="144">
        <v>310000</v>
      </c>
      <c r="D55" s="144"/>
      <c r="E55" s="145">
        <f t="shared" si="8"/>
        <v>310000</v>
      </c>
      <c r="F55" s="144">
        <v>3585499</v>
      </c>
      <c r="G55" s="145"/>
      <c r="H55" s="146">
        <f t="shared" si="5"/>
        <v>3585499</v>
      </c>
      <c r="I55" s="145">
        <v>5000</v>
      </c>
      <c r="J55" s="145">
        <v>22880</v>
      </c>
      <c r="K55" s="145"/>
      <c r="L55" s="147"/>
      <c r="M55" s="145"/>
      <c r="N55" s="147"/>
      <c r="O55" s="145">
        <f t="shared" si="4"/>
        <v>315000</v>
      </c>
      <c r="P55" s="144">
        <f t="shared" si="3"/>
        <v>3608379</v>
      </c>
    </row>
    <row r="56" spans="1:16" s="80" customFormat="1" ht="18" x14ac:dyDescent="0.35">
      <c r="A56" s="152" t="s">
        <v>88</v>
      </c>
      <c r="B56" s="149" t="s">
        <v>89</v>
      </c>
      <c r="C56" s="145">
        <f>C41+C43+C42+C44+C45+C46+C47+C50+C53+C54+C55</f>
        <v>47368800</v>
      </c>
      <c r="D56" s="144"/>
      <c r="E56" s="145">
        <f t="shared" si="8"/>
        <v>47368800</v>
      </c>
      <c r="F56" s="145">
        <f>F41+F42+F43+F44+F45+F46+F47+F50+F54+F55</f>
        <v>51208999</v>
      </c>
      <c r="G56" s="145"/>
      <c r="H56" s="146">
        <f>SUM(F56:G56)</f>
        <v>51208999</v>
      </c>
      <c r="I56" s="145">
        <f>I41+I42+I43+I44+I45+I46+I47+I50+I53+I54+I55</f>
        <v>3299100</v>
      </c>
      <c r="J56" s="145">
        <f>J41+J42+J43+J44+J45+J46+J47+J50+J53+J54+J55</f>
        <v>3316980</v>
      </c>
      <c r="K56" s="145">
        <f>K41+K42+K43+K44+K45+K46+K50+K53+K54+K55</f>
        <v>45000</v>
      </c>
      <c r="L56" s="147">
        <f t="shared" si="7"/>
        <v>45000</v>
      </c>
      <c r="M56" s="147">
        <f>M41+M42+M43+M44+M45+M46+M47+M50+M53+M54+M55</f>
        <v>345000</v>
      </c>
      <c r="N56" s="147">
        <f t="shared" ref="N56" si="10">SUM(M56)</f>
        <v>345000</v>
      </c>
      <c r="O56" s="145">
        <f t="shared" si="4"/>
        <v>51057900</v>
      </c>
      <c r="P56" s="144">
        <f t="shared" si="3"/>
        <v>54915979</v>
      </c>
    </row>
    <row r="57" spans="1:16" s="80" customFormat="1" ht="18" x14ac:dyDescent="0.35">
      <c r="A57" s="151" t="s">
        <v>90</v>
      </c>
      <c r="B57" s="142" t="s">
        <v>91</v>
      </c>
      <c r="C57" s="144"/>
      <c r="D57" s="144"/>
      <c r="E57" s="145"/>
      <c r="F57" s="144"/>
      <c r="G57" s="145"/>
      <c r="H57" s="146"/>
      <c r="I57" s="145"/>
      <c r="J57" s="145"/>
      <c r="K57" s="145"/>
      <c r="L57" s="147"/>
      <c r="M57" s="145"/>
      <c r="N57" s="147"/>
      <c r="O57" s="145">
        <f t="shared" si="4"/>
        <v>0</v>
      </c>
      <c r="P57" s="144">
        <f t="shared" si="3"/>
        <v>0</v>
      </c>
    </row>
    <row r="58" spans="1:16" s="80" customFormat="1" ht="18" x14ac:dyDescent="0.35">
      <c r="A58" s="151" t="s">
        <v>92</v>
      </c>
      <c r="B58" s="142" t="s">
        <v>93</v>
      </c>
      <c r="C58" s="144">
        <v>21700000</v>
      </c>
      <c r="D58" s="144"/>
      <c r="E58" s="145">
        <f>SUM(C58:D58)</f>
        <v>21700000</v>
      </c>
      <c r="F58" s="144">
        <v>29258528</v>
      </c>
      <c r="G58" s="145"/>
      <c r="H58" s="146">
        <f>F58+G58</f>
        <v>29258528</v>
      </c>
      <c r="I58" s="145"/>
      <c r="J58" s="145"/>
      <c r="K58" s="145"/>
      <c r="L58" s="147"/>
      <c r="M58" s="145"/>
      <c r="N58" s="147"/>
      <c r="O58" s="145">
        <f t="shared" si="4"/>
        <v>21700000</v>
      </c>
      <c r="P58" s="144">
        <f t="shared" si="3"/>
        <v>29258528</v>
      </c>
    </row>
    <row r="59" spans="1:16" s="80" customFormat="1" ht="18" x14ac:dyDescent="0.35">
      <c r="A59" s="151" t="s">
        <v>94</v>
      </c>
      <c r="B59" s="142" t="s">
        <v>95</v>
      </c>
      <c r="C59" s="144"/>
      <c r="D59" s="144"/>
      <c r="E59" s="145"/>
      <c r="F59" s="144"/>
      <c r="G59" s="145"/>
      <c r="H59" s="146"/>
      <c r="I59" s="145"/>
      <c r="J59" s="145"/>
      <c r="K59" s="145"/>
      <c r="L59" s="147"/>
      <c r="M59" s="145"/>
      <c r="N59" s="147"/>
      <c r="O59" s="145">
        <f t="shared" si="4"/>
        <v>0</v>
      </c>
      <c r="P59" s="144">
        <f t="shared" si="3"/>
        <v>0</v>
      </c>
    </row>
    <row r="60" spans="1:16" s="80" customFormat="1" ht="18" x14ac:dyDescent="0.35">
      <c r="A60" s="151" t="s">
        <v>96</v>
      </c>
      <c r="B60" s="142" t="s">
        <v>97</v>
      </c>
      <c r="C60" s="144"/>
      <c r="D60" s="144"/>
      <c r="E60" s="145"/>
      <c r="F60" s="144"/>
      <c r="G60" s="145"/>
      <c r="H60" s="146"/>
      <c r="I60" s="145"/>
      <c r="J60" s="145"/>
      <c r="K60" s="145"/>
      <c r="L60" s="147"/>
      <c r="M60" s="145"/>
      <c r="N60" s="147"/>
      <c r="O60" s="145">
        <f t="shared" si="4"/>
        <v>0</v>
      </c>
      <c r="P60" s="144">
        <f t="shared" si="3"/>
        <v>0</v>
      </c>
    </row>
    <row r="61" spans="1:16" s="80" customFormat="1" ht="34.799999999999997" x14ac:dyDescent="0.35">
      <c r="A61" s="151" t="s">
        <v>98</v>
      </c>
      <c r="B61" s="142" t="s">
        <v>99</v>
      </c>
      <c r="C61" s="144"/>
      <c r="D61" s="144"/>
      <c r="E61" s="145"/>
      <c r="F61" s="144"/>
      <c r="G61" s="145"/>
      <c r="H61" s="146"/>
      <c r="I61" s="145"/>
      <c r="J61" s="145"/>
      <c r="K61" s="145"/>
      <c r="L61" s="147"/>
      <c r="M61" s="145"/>
      <c r="N61" s="147"/>
      <c r="O61" s="145">
        <f t="shared" si="4"/>
        <v>0</v>
      </c>
      <c r="P61" s="144">
        <f t="shared" si="3"/>
        <v>0</v>
      </c>
    </row>
    <row r="62" spans="1:16" s="80" customFormat="1" ht="18" x14ac:dyDescent="0.35">
      <c r="A62" s="150" t="s">
        <v>100</v>
      </c>
      <c r="B62" s="149" t="s">
        <v>101</v>
      </c>
      <c r="C62" s="145">
        <f>SUM(C57:C61)</f>
        <v>21700000</v>
      </c>
      <c r="D62" s="144"/>
      <c r="E62" s="145">
        <f>SUM(C62:D62)</f>
        <v>21700000</v>
      </c>
      <c r="F62" s="144">
        <f>F58</f>
        <v>29258528</v>
      </c>
      <c r="G62" s="145"/>
      <c r="H62" s="146">
        <f t="shared" ref="H62:H74" si="11">F62+G62</f>
        <v>29258528</v>
      </c>
      <c r="I62" s="145"/>
      <c r="J62" s="145"/>
      <c r="K62" s="145"/>
      <c r="L62" s="147"/>
      <c r="M62" s="145"/>
      <c r="N62" s="147"/>
      <c r="O62" s="145">
        <f t="shared" si="4"/>
        <v>21700000</v>
      </c>
      <c r="P62" s="144">
        <f t="shared" si="3"/>
        <v>29258528</v>
      </c>
    </row>
    <row r="63" spans="1:16" s="80" customFormat="1" ht="52.2" x14ac:dyDescent="0.35">
      <c r="A63" s="151" t="s">
        <v>102</v>
      </c>
      <c r="B63" s="142" t="s">
        <v>103</v>
      </c>
      <c r="C63" s="144"/>
      <c r="D63" s="144"/>
      <c r="E63" s="145">
        <f t="shared" ref="E63:E73" si="12">SUM(C63:D63)</f>
        <v>0</v>
      </c>
      <c r="F63" s="144"/>
      <c r="G63" s="145"/>
      <c r="H63" s="146"/>
      <c r="I63" s="145"/>
      <c r="J63" s="145"/>
      <c r="K63" s="145"/>
      <c r="L63" s="147"/>
      <c r="M63" s="145"/>
      <c r="N63" s="147"/>
      <c r="O63" s="145">
        <f t="shared" si="4"/>
        <v>0</v>
      </c>
      <c r="P63" s="144">
        <f t="shared" si="3"/>
        <v>0</v>
      </c>
    </row>
    <row r="64" spans="1:16" s="80" customFormat="1" ht="34.799999999999997" x14ac:dyDescent="0.35">
      <c r="A64" s="151" t="s">
        <v>582</v>
      </c>
      <c r="B64" s="159" t="s">
        <v>497</v>
      </c>
      <c r="C64" s="144"/>
      <c r="D64" s="144"/>
      <c r="E64" s="145">
        <f t="shared" si="12"/>
        <v>0</v>
      </c>
      <c r="F64" s="144">
        <v>0</v>
      </c>
      <c r="G64" s="145"/>
      <c r="H64" s="146"/>
      <c r="I64" s="145"/>
      <c r="J64" s="145"/>
      <c r="K64" s="145"/>
      <c r="L64" s="147"/>
      <c r="M64" s="145"/>
      <c r="N64" s="147"/>
      <c r="O64" s="145">
        <f t="shared" si="4"/>
        <v>0</v>
      </c>
      <c r="P64" s="144">
        <f t="shared" si="3"/>
        <v>0</v>
      </c>
    </row>
    <row r="65" spans="1:21" s="80" customFormat="1" ht="52.2" x14ac:dyDescent="0.35">
      <c r="A65" s="151" t="s">
        <v>583</v>
      </c>
      <c r="B65" s="159" t="s">
        <v>105</v>
      </c>
      <c r="C65" s="144"/>
      <c r="D65" s="144"/>
      <c r="E65" s="145">
        <f t="shared" si="12"/>
        <v>0</v>
      </c>
      <c r="F65" s="144"/>
      <c r="G65" s="145"/>
      <c r="H65" s="146"/>
      <c r="I65" s="145"/>
      <c r="J65" s="145"/>
      <c r="K65" s="145"/>
      <c r="L65" s="147"/>
      <c r="M65" s="145"/>
      <c r="N65" s="147"/>
      <c r="O65" s="145">
        <f t="shared" si="4"/>
        <v>0</v>
      </c>
      <c r="P65" s="144">
        <f t="shared" si="3"/>
        <v>0</v>
      </c>
    </row>
    <row r="66" spans="1:21" s="80" customFormat="1" ht="52.2" x14ac:dyDescent="0.35">
      <c r="A66" s="151" t="s">
        <v>498</v>
      </c>
      <c r="B66" s="159" t="s">
        <v>431</v>
      </c>
      <c r="C66" s="144">
        <v>622200</v>
      </c>
      <c r="D66" s="144"/>
      <c r="E66" s="145">
        <v>622200</v>
      </c>
      <c r="F66" s="144">
        <v>622200</v>
      </c>
      <c r="G66" s="145"/>
      <c r="H66" s="146">
        <f t="shared" si="11"/>
        <v>622200</v>
      </c>
      <c r="I66" s="145"/>
      <c r="J66" s="145"/>
      <c r="K66" s="145"/>
      <c r="L66" s="147"/>
      <c r="M66" s="145"/>
      <c r="N66" s="147"/>
      <c r="O66" s="145">
        <f t="shared" si="4"/>
        <v>622200</v>
      </c>
      <c r="P66" s="144">
        <f t="shared" si="3"/>
        <v>622200</v>
      </c>
    </row>
    <row r="67" spans="1:21" s="80" customFormat="1" ht="18" x14ac:dyDescent="0.35">
      <c r="A67" s="151" t="s">
        <v>104</v>
      </c>
      <c r="B67" s="142" t="s">
        <v>422</v>
      </c>
      <c r="C67" s="144"/>
      <c r="D67" s="144"/>
      <c r="E67" s="145">
        <v>0</v>
      </c>
      <c r="F67" s="144">
        <v>250000</v>
      </c>
      <c r="G67" s="145"/>
      <c r="H67" s="146">
        <f t="shared" si="11"/>
        <v>250000</v>
      </c>
      <c r="I67" s="145">
        <v>0</v>
      </c>
      <c r="J67" s="145">
        <v>27225</v>
      </c>
      <c r="K67" s="145"/>
      <c r="L67" s="147"/>
      <c r="M67" s="145"/>
      <c r="N67" s="147"/>
      <c r="O67" s="145">
        <f t="shared" si="4"/>
        <v>0</v>
      </c>
      <c r="P67" s="144">
        <f t="shared" si="3"/>
        <v>277225</v>
      </c>
    </row>
    <row r="68" spans="1:21" s="80" customFormat="1" ht="18" x14ac:dyDescent="0.35">
      <c r="A68" s="150" t="s">
        <v>106</v>
      </c>
      <c r="B68" s="149" t="s">
        <v>107</v>
      </c>
      <c r="C68" s="219">
        <f>SUM(C63:C67)</f>
        <v>622200</v>
      </c>
      <c r="D68" s="144"/>
      <c r="E68" s="145">
        <f t="shared" si="12"/>
        <v>622200</v>
      </c>
      <c r="F68" s="144">
        <f>SUM(F63:F67)</f>
        <v>872200</v>
      </c>
      <c r="G68" s="145"/>
      <c r="H68" s="146">
        <f t="shared" si="11"/>
        <v>872200</v>
      </c>
      <c r="I68" s="145">
        <f>SUM(I67)</f>
        <v>0</v>
      </c>
      <c r="J68" s="145">
        <f>SUM(J67)</f>
        <v>27225</v>
      </c>
      <c r="K68" s="145"/>
      <c r="L68" s="147"/>
      <c r="M68" s="145"/>
      <c r="N68" s="147"/>
      <c r="O68" s="145">
        <f t="shared" si="4"/>
        <v>622200</v>
      </c>
      <c r="P68" s="144">
        <f t="shared" si="3"/>
        <v>899425</v>
      </c>
      <c r="U68" s="80">
        <v>128613076</v>
      </c>
    </row>
    <row r="69" spans="1:21" s="80" customFormat="1" ht="52.2" x14ac:dyDescent="0.35">
      <c r="A69" s="151" t="s">
        <v>108</v>
      </c>
      <c r="B69" s="142" t="s">
        <v>109</v>
      </c>
      <c r="C69" s="144"/>
      <c r="D69" s="144"/>
      <c r="E69" s="145">
        <f t="shared" si="12"/>
        <v>0</v>
      </c>
      <c r="F69" s="144"/>
      <c r="G69" s="145"/>
      <c r="H69" s="146">
        <f t="shared" si="11"/>
        <v>0</v>
      </c>
      <c r="I69" s="145"/>
      <c r="J69" s="145"/>
      <c r="K69" s="145"/>
      <c r="L69" s="147"/>
      <c r="M69" s="145"/>
      <c r="N69" s="147"/>
      <c r="O69" s="145">
        <f t="shared" si="4"/>
        <v>0</v>
      </c>
      <c r="P69" s="144">
        <f t="shared" si="3"/>
        <v>0</v>
      </c>
    </row>
    <row r="70" spans="1:21" s="80" customFormat="1" ht="34.799999999999997" x14ac:dyDescent="0.35">
      <c r="A70" s="148" t="s">
        <v>584</v>
      </c>
      <c r="B70" s="142" t="s">
        <v>110</v>
      </c>
      <c r="C70" s="144"/>
      <c r="D70" s="144"/>
      <c r="E70" s="145">
        <f t="shared" si="12"/>
        <v>0</v>
      </c>
      <c r="F70" s="144">
        <v>0</v>
      </c>
      <c r="G70" s="145"/>
      <c r="H70" s="146">
        <f t="shared" si="11"/>
        <v>0</v>
      </c>
      <c r="I70" s="145"/>
      <c r="J70" s="145"/>
      <c r="K70" s="145"/>
      <c r="L70" s="147"/>
      <c r="M70" s="145"/>
      <c r="N70" s="147"/>
      <c r="O70" s="145">
        <f t="shared" si="4"/>
        <v>0</v>
      </c>
      <c r="P70" s="144">
        <f t="shared" si="3"/>
        <v>0</v>
      </c>
    </row>
    <row r="71" spans="1:21" s="80" customFormat="1" ht="54" x14ac:dyDescent="0.35">
      <c r="A71" s="220" t="s">
        <v>500</v>
      </c>
      <c r="B71" s="142" t="s">
        <v>112</v>
      </c>
      <c r="C71" s="144"/>
      <c r="D71" s="144"/>
      <c r="E71" s="145">
        <f t="shared" si="12"/>
        <v>0</v>
      </c>
      <c r="F71" s="144"/>
      <c r="G71" s="145"/>
      <c r="H71" s="146">
        <f t="shared" si="11"/>
        <v>0</v>
      </c>
      <c r="I71" s="145"/>
      <c r="J71" s="145"/>
      <c r="K71" s="145"/>
      <c r="L71" s="147"/>
      <c r="M71" s="145"/>
      <c r="N71" s="147"/>
      <c r="O71" s="145">
        <f t="shared" si="4"/>
        <v>0</v>
      </c>
      <c r="P71" s="144">
        <f>H71+J71+L71+N71</f>
        <v>0</v>
      </c>
    </row>
    <row r="72" spans="1:21" s="80" customFormat="1" ht="36" x14ac:dyDescent="0.35">
      <c r="A72" s="220" t="s">
        <v>501</v>
      </c>
      <c r="B72" s="159" t="s">
        <v>499</v>
      </c>
      <c r="C72" s="144"/>
      <c r="D72" s="144"/>
      <c r="E72" s="145"/>
      <c r="F72" s="144"/>
      <c r="G72" s="144"/>
      <c r="H72" s="144"/>
      <c r="I72" s="145"/>
      <c r="J72" s="145"/>
      <c r="K72" s="145"/>
      <c r="L72" s="147"/>
      <c r="M72" s="145"/>
      <c r="N72" s="147"/>
      <c r="O72" s="145">
        <f t="shared" si="4"/>
        <v>0</v>
      </c>
      <c r="P72" s="144">
        <f>H72+J72+L72+N72</f>
        <v>0</v>
      </c>
    </row>
    <row r="73" spans="1:21" s="80" customFormat="1" ht="18" x14ac:dyDescent="0.35">
      <c r="A73" s="151" t="s">
        <v>111</v>
      </c>
      <c r="B73" s="142" t="s">
        <v>484</v>
      </c>
      <c r="C73" s="144"/>
      <c r="D73" s="144"/>
      <c r="E73" s="145">
        <f t="shared" si="12"/>
        <v>0</v>
      </c>
      <c r="F73" s="144">
        <v>0</v>
      </c>
      <c r="G73" s="145"/>
      <c r="H73" s="146">
        <f t="shared" si="11"/>
        <v>0</v>
      </c>
      <c r="I73" s="145"/>
      <c r="J73" s="145"/>
      <c r="K73" s="145"/>
      <c r="L73" s="147"/>
      <c r="M73" s="145"/>
      <c r="N73" s="147"/>
      <c r="O73" s="145">
        <f t="shared" si="4"/>
        <v>0</v>
      </c>
      <c r="P73" s="144">
        <f>H73+J73+L73+N73</f>
        <v>0</v>
      </c>
    </row>
    <row r="74" spans="1:21" s="80" customFormat="1" ht="18" x14ac:dyDescent="0.35">
      <c r="A74" s="150" t="s">
        <v>113</v>
      </c>
      <c r="B74" s="149" t="s">
        <v>114</v>
      </c>
      <c r="C74" s="145">
        <f>SUM(C69:C73)</f>
        <v>0</v>
      </c>
      <c r="D74" s="144"/>
      <c r="E74" s="145">
        <f>SUM(C74:D74)</f>
        <v>0</v>
      </c>
      <c r="F74" s="144">
        <f>SUM(F69:F73)</f>
        <v>0</v>
      </c>
      <c r="G74" s="145"/>
      <c r="H74" s="146">
        <f t="shared" si="11"/>
        <v>0</v>
      </c>
      <c r="I74" s="145"/>
      <c r="J74" s="145"/>
      <c r="K74" s="145"/>
      <c r="L74" s="147"/>
      <c r="M74" s="145"/>
      <c r="N74" s="147"/>
      <c r="O74" s="145">
        <f t="shared" si="4"/>
        <v>0</v>
      </c>
      <c r="P74" s="144">
        <f>H74+J74+L74+N74</f>
        <v>0</v>
      </c>
    </row>
    <row r="75" spans="1:21" s="80" customFormat="1" ht="18" x14ac:dyDescent="0.35">
      <c r="A75" s="153" t="s">
        <v>115</v>
      </c>
      <c r="B75" s="154" t="s">
        <v>116</v>
      </c>
      <c r="C75" s="155">
        <f>C20+C26+C40+C56+C62+C68+C74</f>
        <v>618003543</v>
      </c>
      <c r="D75" s="155">
        <f t="shared" ref="D75:P75" si="13">D20+D26+D40+D56+D62+D68+D74</f>
        <v>0</v>
      </c>
      <c r="E75" s="155">
        <f t="shared" si="13"/>
        <v>618003543</v>
      </c>
      <c r="F75" s="155">
        <f t="shared" si="13"/>
        <v>708097791</v>
      </c>
      <c r="G75" s="155">
        <f t="shared" si="13"/>
        <v>0</v>
      </c>
      <c r="H75" s="155">
        <f t="shared" si="13"/>
        <v>708097791</v>
      </c>
      <c r="I75" s="155">
        <f t="shared" si="13"/>
        <v>3299100</v>
      </c>
      <c r="J75" s="155">
        <f t="shared" si="13"/>
        <v>3344205</v>
      </c>
      <c r="K75" s="155">
        <f t="shared" si="13"/>
        <v>45000</v>
      </c>
      <c r="L75" s="155">
        <f t="shared" si="13"/>
        <v>6055372</v>
      </c>
      <c r="M75" s="155">
        <f>M20+M26+M40+M56+M62+M68+M74</f>
        <v>345000</v>
      </c>
      <c r="N75" s="155">
        <f>N20+N26+N40+N56+N62+N68+N74</f>
        <v>345000</v>
      </c>
      <c r="O75" s="155">
        <f t="shared" si="13"/>
        <v>621692643</v>
      </c>
      <c r="P75" s="155">
        <f t="shared" si="13"/>
        <v>717842368</v>
      </c>
    </row>
    <row r="76" spans="1:21" s="80" customFormat="1" ht="18" x14ac:dyDescent="0.35">
      <c r="A76" s="156" t="s">
        <v>117</v>
      </c>
      <c r="B76" s="157"/>
      <c r="C76" s="158"/>
      <c r="D76" s="158"/>
      <c r="E76" s="158"/>
      <c r="F76" s="158">
        <v>212910909</v>
      </c>
      <c r="G76" s="158">
        <v>212910909</v>
      </c>
      <c r="H76" s="158">
        <v>212910909</v>
      </c>
      <c r="I76" s="158">
        <f>I75-I68-I62-I26-'[7]2.Kiadások'!F74</f>
        <v>-62854900</v>
      </c>
      <c r="J76" s="158">
        <f>J75-J68-J62-J26-'[7]2.Kiadások'!G74</f>
        <v>-58452020</v>
      </c>
      <c r="K76" s="158">
        <v>-67164000</v>
      </c>
      <c r="L76" s="158">
        <v>-67164000</v>
      </c>
      <c r="M76" s="158">
        <v>-67164000</v>
      </c>
      <c r="N76" s="158">
        <v>-67164000</v>
      </c>
      <c r="O76" s="158">
        <v>-67164000</v>
      </c>
      <c r="P76" s="158">
        <v>-67164000</v>
      </c>
    </row>
    <row r="77" spans="1:21" s="80" customFormat="1" ht="18" x14ac:dyDescent="0.35">
      <c r="A77" s="156" t="s">
        <v>118</v>
      </c>
      <c r="B77" s="157"/>
      <c r="C77" s="158"/>
      <c r="D77" s="158">
        <f>D26+D62-'[7]2.Kiadások'!D97</f>
        <v>0</v>
      </c>
      <c r="E77" s="158">
        <f>E26+E62-'[7]2.Kiadások'!E97</f>
        <v>-147436660</v>
      </c>
      <c r="F77" s="158">
        <f>F26+F62-'[7]2.Kiadások'!F97</f>
        <v>168842244</v>
      </c>
      <c r="G77" s="158">
        <f>G26+G62-'[7]2.Kiadások'!G97</f>
        <v>0</v>
      </c>
      <c r="H77" s="158">
        <f>H26+H62-'[7]2.Kiadások'!H97</f>
        <v>169096244</v>
      </c>
      <c r="I77" s="158">
        <f>I26+I62-'[7]2.Kiadások'!F97</f>
        <v>-254000</v>
      </c>
      <c r="J77" s="158">
        <f>J26+J62-'[7]2.Kiadások'!G97</f>
        <v>0</v>
      </c>
      <c r="K77" s="158">
        <f>K26+K62-'[7]2.Kiadások'!G97</f>
        <v>0</v>
      </c>
      <c r="L77" s="158">
        <f>L26+L62-'[7]2.Kiadások'!H97</f>
        <v>0</v>
      </c>
      <c r="M77" s="158">
        <f>M26+M62-'[7]2.Kiadások'!I97</f>
        <v>0</v>
      </c>
      <c r="N77" s="158">
        <f>N26+N62-'[7]2.Kiadások'!J97</f>
        <v>-273168085</v>
      </c>
      <c r="O77" s="158">
        <f>O26+O62-'[7]2.Kiadások'!H97</f>
        <v>125477425</v>
      </c>
      <c r="P77" s="158">
        <f>P26+P62-'[7]2.Kiadások'!I97</f>
        <v>169096244</v>
      </c>
      <c r="T77" s="81"/>
    </row>
    <row r="78" spans="1:21" s="225" customFormat="1" ht="32.4" customHeight="1" x14ac:dyDescent="0.35">
      <c r="A78" s="151" t="s">
        <v>585</v>
      </c>
      <c r="B78" s="148" t="s">
        <v>119</v>
      </c>
      <c r="C78" s="221"/>
      <c r="D78" s="221"/>
      <c r="E78" s="222"/>
      <c r="F78" s="221"/>
      <c r="G78" s="222"/>
      <c r="H78" s="223"/>
      <c r="I78" s="222"/>
      <c r="J78" s="222"/>
      <c r="K78" s="222"/>
      <c r="L78" s="224"/>
      <c r="M78" s="222"/>
      <c r="N78" s="224"/>
      <c r="O78" s="222">
        <f>E78+I78+K78+M78</f>
        <v>0</v>
      </c>
      <c r="P78" s="221">
        <f>H78+J78+L78+N78</f>
        <v>0</v>
      </c>
    </row>
    <row r="79" spans="1:21" s="80" customFormat="1" ht="34.799999999999997" x14ac:dyDescent="0.35">
      <c r="A79" s="151" t="s">
        <v>120</v>
      </c>
      <c r="B79" s="148" t="s">
        <v>121</v>
      </c>
      <c r="C79" s="144"/>
      <c r="D79" s="144"/>
      <c r="E79" s="145"/>
      <c r="F79" s="144"/>
      <c r="G79" s="145" t="s">
        <v>612</v>
      </c>
      <c r="H79" s="146"/>
      <c r="I79" s="145"/>
      <c r="J79" s="145"/>
      <c r="K79" s="145"/>
      <c r="L79" s="147"/>
      <c r="M79" s="145"/>
      <c r="N79" s="147"/>
      <c r="O79" s="222">
        <f t="shared" ref="O79:O106" si="14">E79+I79+K79+M79</f>
        <v>0</v>
      </c>
      <c r="P79" s="144">
        <f>H79+J79+L79</f>
        <v>0</v>
      </c>
    </row>
    <row r="80" spans="1:21" s="80" customFormat="1" ht="34.799999999999997" x14ac:dyDescent="0.35">
      <c r="A80" s="151" t="s">
        <v>586</v>
      </c>
      <c r="B80" s="148" t="s">
        <v>122</v>
      </c>
      <c r="C80" s="144"/>
      <c r="D80" s="144"/>
      <c r="E80" s="145"/>
      <c r="F80" s="144"/>
      <c r="G80" s="145"/>
      <c r="H80" s="146"/>
      <c r="I80" s="145"/>
      <c r="J80" s="145"/>
      <c r="K80" s="145"/>
      <c r="L80" s="147"/>
      <c r="M80" s="145"/>
      <c r="N80" s="147"/>
      <c r="O80" s="222">
        <f t="shared" si="14"/>
        <v>0</v>
      </c>
      <c r="P80" s="144">
        <f>H80+J80+L80</f>
        <v>0</v>
      </c>
    </row>
    <row r="81" spans="1:16" s="80" customFormat="1" ht="18" x14ac:dyDescent="0.35">
      <c r="A81" s="152" t="s">
        <v>587</v>
      </c>
      <c r="B81" s="150" t="s">
        <v>123</v>
      </c>
      <c r="C81" s="144"/>
      <c r="D81" s="144"/>
      <c r="E81" s="145"/>
      <c r="F81" s="144"/>
      <c r="G81" s="145"/>
      <c r="H81" s="146"/>
      <c r="I81" s="145"/>
      <c r="J81" s="145"/>
      <c r="K81" s="145"/>
      <c r="L81" s="147"/>
      <c r="M81" s="145"/>
      <c r="N81" s="147"/>
      <c r="O81" s="222">
        <f t="shared" si="14"/>
        <v>0</v>
      </c>
      <c r="P81" s="144">
        <f>H81+J81+L81</f>
        <v>0</v>
      </c>
    </row>
    <row r="82" spans="1:16" s="80" customFormat="1" ht="34.799999999999997" x14ac:dyDescent="0.35">
      <c r="A82" s="151" t="s">
        <v>124</v>
      </c>
      <c r="B82" s="148" t="s">
        <v>125</v>
      </c>
      <c r="C82" s="144"/>
      <c r="D82" s="144"/>
      <c r="E82" s="145">
        <f>C82+D82</f>
        <v>0</v>
      </c>
      <c r="F82" s="144">
        <v>0</v>
      </c>
      <c r="G82" s="145"/>
      <c r="H82" s="146">
        <f>F82+G82</f>
        <v>0</v>
      </c>
      <c r="I82" s="145"/>
      <c r="J82" s="145"/>
      <c r="K82" s="145"/>
      <c r="L82" s="147"/>
      <c r="M82" s="145"/>
      <c r="N82" s="147"/>
      <c r="O82" s="222">
        <f t="shared" si="14"/>
        <v>0</v>
      </c>
      <c r="P82" s="144">
        <f t="shared" ref="P82:P106" si="15">H82+J82+L82</f>
        <v>0</v>
      </c>
    </row>
    <row r="83" spans="1:16" s="80" customFormat="1" ht="34.799999999999997" x14ac:dyDescent="0.35">
      <c r="A83" s="216" t="s">
        <v>588</v>
      </c>
      <c r="B83" s="148" t="s">
        <v>126</v>
      </c>
      <c r="C83" s="144"/>
      <c r="D83" s="144"/>
      <c r="E83" s="145"/>
      <c r="F83" s="144"/>
      <c r="G83" s="145"/>
      <c r="H83" s="146"/>
      <c r="I83" s="145"/>
      <c r="J83" s="145"/>
      <c r="K83" s="145"/>
      <c r="L83" s="147"/>
      <c r="M83" s="145"/>
      <c r="N83" s="147"/>
      <c r="O83" s="222">
        <f t="shared" si="14"/>
        <v>0</v>
      </c>
      <c r="P83" s="144">
        <f t="shared" si="15"/>
        <v>0</v>
      </c>
    </row>
    <row r="84" spans="1:16" s="80" customFormat="1" ht="34.799999999999997" x14ac:dyDescent="0.35">
      <c r="A84" s="151" t="s">
        <v>127</v>
      </c>
      <c r="B84" s="148" t="s">
        <v>128</v>
      </c>
      <c r="C84" s="144"/>
      <c r="D84" s="144"/>
      <c r="E84" s="145"/>
      <c r="F84" s="144">
        <v>0</v>
      </c>
      <c r="G84" s="145"/>
      <c r="H84" s="146">
        <f>SUM(F84:G84)</f>
        <v>0</v>
      </c>
      <c r="I84" s="145"/>
      <c r="J84" s="145"/>
      <c r="K84" s="145"/>
      <c r="L84" s="147"/>
      <c r="M84" s="145"/>
      <c r="N84" s="147"/>
      <c r="O84" s="222">
        <f t="shared" si="14"/>
        <v>0</v>
      </c>
      <c r="P84" s="144">
        <f t="shared" si="15"/>
        <v>0</v>
      </c>
    </row>
    <row r="85" spans="1:16" s="80" customFormat="1" ht="18" x14ac:dyDescent="0.35">
      <c r="A85" s="159" t="s">
        <v>129</v>
      </c>
      <c r="B85" s="148" t="s">
        <v>130</v>
      </c>
      <c r="C85" s="144"/>
      <c r="D85" s="144"/>
      <c r="E85" s="145"/>
      <c r="F85" s="144"/>
      <c r="G85" s="145"/>
      <c r="H85" s="146"/>
      <c r="I85" s="145"/>
      <c r="J85" s="145"/>
      <c r="K85" s="145"/>
      <c r="L85" s="147"/>
      <c r="M85" s="145"/>
      <c r="N85" s="147"/>
      <c r="O85" s="222">
        <f t="shared" si="14"/>
        <v>0</v>
      </c>
      <c r="P85" s="144">
        <f t="shared" si="15"/>
        <v>0</v>
      </c>
    </row>
    <row r="86" spans="1:16" s="80" customFormat="1" ht="18" x14ac:dyDescent="0.35">
      <c r="A86" s="160" t="s">
        <v>131</v>
      </c>
      <c r="B86" s="150" t="s">
        <v>132</v>
      </c>
      <c r="C86" s="144"/>
      <c r="D86" s="144"/>
      <c r="E86" s="145">
        <f>SUM(C86:D86)</f>
        <v>0</v>
      </c>
      <c r="F86" s="145">
        <f>SUM(F82:F85)</f>
        <v>0</v>
      </c>
      <c r="G86" s="145"/>
      <c r="H86" s="146">
        <f>SUM(F86:G86)</f>
        <v>0</v>
      </c>
      <c r="I86" s="145"/>
      <c r="J86" s="145"/>
      <c r="K86" s="145"/>
      <c r="L86" s="147"/>
      <c r="M86" s="145"/>
      <c r="N86" s="147"/>
      <c r="O86" s="222">
        <f t="shared" si="14"/>
        <v>0</v>
      </c>
      <c r="P86" s="144">
        <f t="shared" si="15"/>
        <v>0</v>
      </c>
    </row>
    <row r="87" spans="1:16" s="80" customFormat="1" ht="34.799999999999997" x14ac:dyDescent="0.35">
      <c r="A87" s="148" t="s">
        <v>589</v>
      </c>
      <c r="B87" s="148" t="s">
        <v>133</v>
      </c>
      <c r="C87" s="144">
        <v>271998264</v>
      </c>
      <c r="D87" s="144"/>
      <c r="E87" s="145">
        <f>SUM(C87:D87)</f>
        <v>271998264</v>
      </c>
      <c r="F87" s="144">
        <v>362443544</v>
      </c>
      <c r="G87" s="145"/>
      <c r="H87" s="146">
        <f>SUM(F87:G87)</f>
        <v>362443544</v>
      </c>
      <c r="I87" s="145">
        <v>475743</v>
      </c>
      <c r="J87" s="145">
        <v>475743</v>
      </c>
      <c r="K87" s="145">
        <v>2592487</v>
      </c>
      <c r="L87" s="147">
        <v>2592487</v>
      </c>
      <c r="M87" s="145"/>
      <c r="N87" s="147"/>
      <c r="O87" s="222">
        <f t="shared" si="14"/>
        <v>275066494</v>
      </c>
      <c r="P87" s="144">
        <f t="shared" si="15"/>
        <v>365511774</v>
      </c>
    </row>
    <row r="88" spans="1:16" s="80" customFormat="1" ht="34.799999999999997" x14ac:dyDescent="0.35">
      <c r="A88" s="148" t="s">
        <v>590</v>
      </c>
      <c r="B88" s="148" t="s">
        <v>134</v>
      </c>
      <c r="C88" s="144"/>
      <c r="D88" s="144"/>
      <c r="E88" s="145"/>
      <c r="F88" s="144"/>
      <c r="G88" s="145"/>
      <c r="H88" s="146"/>
      <c r="I88" s="145"/>
      <c r="J88" s="145"/>
      <c r="K88" s="145"/>
      <c r="L88" s="147"/>
      <c r="M88" s="145"/>
      <c r="N88" s="147"/>
      <c r="O88" s="222">
        <f>E88+I88+K88+M88</f>
        <v>0</v>
      </c>
      <c r="P88" s="144">
        <f t="shared" si="15"/>
        <v>0</v>
      </c>
    </row>
    <row r="89" spans="1:16" s="80" customFormat="1" ht="18" x14ac:dyDescent="0.35">
      <c r="A89" s="150" t="s">
        <v>135</v>
      </c>
      <c r="B89" s="150" t="s">
        <v>136</v>
      </c>
      <c r="C89" s="145">
        <f>SUM(C87:C88)</f>
        <v>271998264</v>
      </c>
      <c r="D89" s="144"/>
      <c r="E89" s="145">
        <f>SUM(C89:D89)</f>
        <v>271998264</v>
      </c>
      <c r="F89" s="145">
        <f>F87</f>
        <v>362443544</v>
      </c>
      <c r="G89" s="145"/>
      <c r="H89" s="146">
        <f>SUM(F89:G89)</f>
        <v>362443544</v>
      </c>
      <c r="I89" s="145">
        <f>SUM(I87:I88)</f>
        <v>475743</v>
      </c>
      <c r="J89" s="145">
        <f>SUM(J87:J88)</f>
        <v>475743</v>
      </c>
      <c r="K89" s="145">
        <f>SUM(K87:K88)</f>
        <v>2592487</v>
      </c>
      <c r="L89" s="145">
        <f>SUM(L87:L88)</f>
        <v>2592487</v>
      </c>
      <c r="M89" s="145"/>
      <c r="N89" s="145"/>
      <c r="O89" s="222">
        <f t="shared" si="14"/>
        <v>275066494</v>
      </c>
      <c r="P89" s="144">
        <f t="shared" si="15"/>
        <v>365511774</v>
      </c>
    </row>
    <row r="90" spans="1:16" s="80" customFormat="1" ht="18" x14ac:dyDescent="0.35">
      <c r="A90" s="159" t="s">
        <v>137</v>
      </c>
      <c r="B90" s="148" t="s">
        <v>138</v>
      </c>
      <c r="C90" s="144"/>
      <c r="D90" s="144"/>
      <c r="E90" s="145">
        <f>SUM(C90:D90)</f>
        <v>0</v>
      </c>
      <c r="F90" s="144">
        <v>0</v>
      </c>
      <c r="G90" s="145"/>
      <c r="H90" s="146">
        <f>SUM(F90:G90)</f>
        <v>0</v>
      </c>
      <c r="I90" s="145"/>
      <c r="J90" s="145"/>
      <c r="K90" s="145"/>
      <c r="L90" s="147"/>
      <c r="M90" s="145"/>
      <c r="N90" s="147"/>
      <c r="O90" s="222">
        <f t="shared" si="14"/>
        <v>0</v>
      </c>
      <c r="P90" s="144">
        <f t="shared" si="15"/>
        <v>0</v>
      </c>
    </row>
    <row r="91" spans="1:16" s="80" customFormat="1" ht="34.799999999999997" x14ac:dyDescent="0.35">
      <c r="A91" s="151" t="s">
        <v>139</v>
      </c>
      <c r="B91" s="148" t="s">
        <v>140</v>
      </c>
      <c r="C91" s="144"/>
      <c r="D91" s="144"/>
      <c r="E91" s="145"/>
      <c r="F91" s="144"/>
      <c r="G91" s="145"/>
      <c r="H91" s="146"/>
      <c r="I91" s="145"/>
      <c r="J91" s="145"/>
      <c r="K91" s="145"/>
      <c r="L91" s="147"/>
      <c r="M91" s="145"/>
      <c r="N91" s="147"/>
      <c r="O91" s="222">
        <f t="shared" si="14"/>
        <v>0</v>
      </c>
      <c r="P91" s="144">
        <f t="shared" si="15"/>
        <v>0</v>
      </c>
    </row>
    <row r="92" spans="1:16" s="80" customFormat="1" ht="18" x14ac:dyDescent="0.35">
      <c r="A92" s="159" t="s">
        <v>141</v>
      </c>
      <c r="B92" s="148" t="s">
        <v>142</v>
      </c>
      <c r="C92" s="144"/>
      <c r="D92" s="144"/>
      <c r="E92" s="145"/>
      <c r="F92" s="144"/>
      <c r="G92" s="145"/>
      <c r="H92" s="146"/>
      <c r="I92" s="145">
        <v>80840157</v>
      </c>
      <c r="J92" s="145">
        <v>85632057</v>
      </c>
      <c r="K92" s="145">
        <v>86758513</v>
      </c>
      <c r="L92" s="147">
        <v>87758513</v>
      </c>
      <c r="M92" s="145">
        <v>13575000</v>
      </c>
      <c r="N92" s="147">
        <v>13575000</v>
      </c>
      <c r="O92" s="222">
        <f t="shared" si="14"/>
        <v>181173670</v>
      </c>
      <c r="P92" s="144">
        <f>J92+L92+N92</f>
        <v>186965570</v>
      </c>
    </row>
    <row r="93" spans="1:16" s="80" customFormat="1" ht="18" x14ac:dyDescent="0.35">
      <c r="A93" s="151" t="s">
        <v>591</v>
      </c>
      <c r="B93" s="148" t="s">
        <v>143</v>
      </c>
      <c r="C93" s="144"/>
      <c r="D93" s="144"/>
      <c r="E93" s="145"/>
      <c r="F93" s="144"/>
      <c r="G93" s="145"/>
      <c r="H93" s="146"/>
      <c r="I93" s="145"/>
      <c r="J93" s="145"/>
      <c r="K93" s="145"/>
      <c r="L93" s="147"/>
      <c r="M93" s="145"/>
      <c r="N93" s="147"/>
      <c r="O93" s="222">
        <f>E93+I93+K93+M93</f>
        <v>0</v>
      </c>
      <c r="P93" s="144">
        <f t="shared" si="15"/>
        <v>0</v>
      </c>
    </row>
    <row r="94" spans="1:16" s="80" customFormat="1" ht="34.799999999999997" x14ac:dyDescent="0.35">
      <c r="A94" s="151" t="s">
        <v>144</v>
      </c>
      <c r="B94" s="148" t="s">
        <v>145</v>
      </c>
      <c r="C94" s="144"/>
      <c r="D94" s="144"/>
      <c r="E94" s="145"/>
      <c r="F94" s="144"/>
      <c r="G94" s="145"/>
      <c r="H94" s="146"/>
      <c r="I94" s="145"/>
      <c r="J94" s="145"/>
      <c r="K94" s="145"/>
      <c r="L94" s="147"/>
      <c r="M94" s="145"/>
      <c r="N94" s="147"/>
      <c r="O94" s="222">
        <f t="shared" si="14"/>
        <v>0</v>
      </c>
      <c r="P94" s="144">
        <f t="shared" si="15"/>
        <v>0</v>
      </c>
    </row>
    <row r="95" spans="1:16" s="80" customFormat="1" ht="18" x14ac:dyDescent="0.35">
      <c r="A95" s="151" t="s">
        <v>505</v>
      </c>
      <c r="B95" s="151" t="s">
        <v>502</v>
      </c>
      <c r="C95" s="144"/>
      <c r="D95" s="144"/>
      <c r="E95" s="145"/>
      <c r="F95" s="144"/>
      <c r="G95" s="145"/>
      <c r="H95" s="146"/>
      <c r="I95" s="145"/>
      <c r="J95" s="145"/>
      <c r="K95" s="145"/>
      <c r="L95" s="147"/>
      <c r="M95" s="145"/>
      <c r="N95" s="147"/>
      <c r="O95" s="222">
        <f t="shared" si="14"/>
        <v>0</v>
      </c>
      <c r="P95" s="144">
        <f t="shared" si="15"/>
        <v>0</v>
      </c>
    </row>
    <row r="96" spans="1:16" s="80" customFormat="1" ht="18" x14ac:dyDescent="0.35">
      <c r="A96" s="151" t="s">
        <v>506</v>
      </c>
      <c r="B96" s="151" t="s">
        <v>503</v>
      </c>
      <c r="C96" s="144"/>
      <c r="D96" s="144"/>
      <c r="E96" s="145"/>
      <c r="F96" s="144"/>
      <c r="G96" s="145"/>
      <c r="H96" s="146"/>
      <c r="I96" s="145"/>
      <c r="J96" s="145"/>
      <c r="K96" s="145"/>
      <c r="L96" s="147"/>
      <c r="M96" s="145"/>
      <c r="N96" s="147"/>
      <c r="O96" s="222">
        <f t="shared" si="14"/>
        <v>0</v>
      </c>
      <c r="P96" s="144">
        <f t="shared" si="15"/>
        <v>0</v>
      </c>
    </row>
    <row r="97" spans="1:16" s="80" customFormat="1" ht="18" x14ac:dyDescent="0.35">
      <c r="A97" s="151" t="s">
        <v>507</v>
      </c>
      <c r="B97" s="151" t="s">
        <v>504</v>
      </c>
      <c r="C97" s="144">
        <f>SUM(C95:C96)</f>
        <v>0</v>
      </c>
      <c r="D97" s="144">
        <f t="shared" ref="D97:L97" si="16">SUM(D95:D96)</f>
        <v>0</v>
      </c>
      <c r="E97" s="144">
        <f t="shared" si="16"/>
        <v>0</v>
      </c>
      <c r="F97" s="144">
        <f t="shared" si="16"/>
        <v>0</v>
      </c>
      <c r="G97" s="144">
        <f t="shared" si="16"/>
        <v>0</v>
      </c>
      <c r="H97" s="144">
        <f t="shared" si="16"/>
        <v>0</v>
      </c>
      <c r="I97" s="144">
        <f t="shared" si="16"/>
        <v>0</v>
      </c>
      <c r="J97" s="144">
        <f t="shared" si="16"/>
        <v>0</v>
      </c>
      <c r="K97" s="144">
        <f t="shared" si="16"/>
        <v>0</v>
      </c>
      <c r="L97" s="144">
        <f t="shared" si="16"/>
        <v>0</v>
      </c>
      <c r="M97" s="144">
        <f>SUM(M95:M96)</f>
        <v>0</v>
      </c>
      <c r="N97" s="144">
        <f>SUM(N95:N96)</f>
        <v>0</v>
      </c>
      <c r="O97" s="222">
        <f t="shared" si="14"/>
        <v>0</v>
      </c>
      <c r="P97" s="144">
        <f t="shared" si="15"/>
        <v>0</v>
      </c>
    </row>
    <row r="98" spans="1:16" s="80" customFormat="1" ht="18" x14ac:dyDescent="0.35">
      <c r="A98" s="152" t="s">
        <v>146</v>
      </c>
      <c r="B98" s="150" t="s">
        <v>147</v>
      </c>
      <c r="C98" s="145">
        <f>C81+C86+C89+C94+C97</f>
        <v>271998264</v>
      </c>
      <c r="D98" s="144"/>
      <c r="E98" s="145">
        <f>SUM(C98:D98)</f>
        <v>271998264</v>
      </c>
      <c r="F98" s="144">
        <f>F86+F89+F90</f>
        <v>362443544</v>
      </c>
      <c r="G98" s="145"/>
      <c r="H98" s="146">
        <f>SUM(F98:G98)</f>
        <v>362443544</v>
      </c>
      <c r="I98" s="145">
        <f t="shared" ref="I98:N98" si="17">I89+I92</f>
        <v>81315900</v>
      </c>
      <c r="J98" s="145">
        <f t="shared" si="17"/>
        <v>86107800</v>
      </c>
      <c r="K98" s="145">
        <f t="shared" si="17"/>
        <v>89351000</v>
      </c>
      <c r="L98" s="145">
        <f t="shared" si="17"/>
        <v>90351000</v>
      </c>
      <c r="M98" s="145">
        <f t="shared" si="17"/>
        <v>13575000</v>
      </c>
      <c r="N98" s="145">
        <f t="shared" si="17"/>
        <v>13575000</v>
      </c>
      <c r="O98" s="222">
        <f t="shared" si="14"/>
        <v>456240164</v>
      </c>
      <c r="P98" s="222">
        <f>P89+P90+P91+P92+++P97</f>
        <v>552477344</v>
      </c>
    </row>
    <row r="99" spans="1:16" s="80" customFormat="1" ht="34.799999999999997" x14ac:dyDescent="0.35">
      <c r="A99" s="151" t="s">
        <v>148</v>
      </c>
      <c r="B99" s="148" t="s">
        <v>149</v>
      </c>
      <c r="C99" s="144"/>
      <c r="D99" s="144"/>
      <c r="E99" s="145"/>
      <c r="F99" s="144"/>
      <c r="G99" s="145"/>
      <c r="H99" s="146"/>
      <c r="I99" s="145"/>
      <c r="J99" s="145"/>
      <c r="K99" s="145"/>
      <c r="L99" s="147"/>
      <c r="M99" s="145"/>
      <c r="N99" s="147"/>
      <c r="O99" s="222">
        <f t="shared" si="14"/>
        <v>0</v>
      </c>
      <c r="P99" s="144">
        <f t="shared" si="15"/>
        <v>0</v>
      </c>
    </row>
    <row r="100" spans="1:16" s="80" customFormat="1" ht="34.799999999999997" x14ac:dyDescent="0.35">
      <c r="A100" s="151" t="s">
        <v>150</v>
      </c>
      <c r="B100" s="148" t="s">
        <v>151</v>
      </c>
      <c r="C100" s="144"/>
      <c r="D100" s="144"/>
      <c r="E100" s="145"/>
      <c r="F100" s="144"/>
      <c r="G100" s="145"/>
      <c r="H100" s="146"/>
      <c r="I100" s="145"/>
      <c r="J100" s="145"/>
      <c r="K100" s="145"/>
      <c r="L100" s="147"/>
      <c r="M100" s="145"/>
      <c r="N100" s="147"/>
      <c r="O100" s="222">
        <f t="shared" si="14"/>
        <v>0</v>
      </c>
      <c r="P100" s="144">
        <f t="shared" si="15"/>
        <v>0</v>
      </c>
    </row>
    <row r="101" spans="1:16" s="80" customFormat="1" ht="18" x14ac:dyDescent="0.35">
      <c r="A101" s="159" t="s">
        <v>152</v>
      </c>
      <c r="B101" s="148" t="s">
        <v>153</v>
      </c>
      <c r="C101" s="144"/>
      <c r="D101" s="144"/>
      <c r="E101" s="145"/>
      <c r="F101" s="144"/>
      <c r="G101" s="145"/>
      <c r="H101" s="146"/>
      <c r="I101" s="145"/>
      <c r="J101" s="145"/>
      <c r="K101" s="145"/>
      <c r="L101" s="147"/>
      <c r="M101" s="145"/>
      <c r="N101" s="147"/>
      <c r="O101" s="222">
        <f t="shared" si="14"/>
        <v>0</v>
      </c>
      <c r="P101" s="144">
        <f t="shared" si="15"/>
        <v>0</v>
      </c>
    </row>
    <row r="102" spans="1:16" s="80" customFormat="1" ht="34.799999999999997" x14ac:dyDescent="0.35">
      <c r="A102" s="151" t="s">
        <v>592</v>
      </c>
      <c r="B102" s="148" t="s">
        <v>154</v>
      </c>
      <c r="C102" s="144"/>
      <c r="D102" s="144"/>
      <c r="E102" s="145"/>
      <c r="F102" s="144"/>
      <c r="G102" s="145"/>
      <c r="H102" s="146"/>
      <c r="I102" s="145"/>
      <c r="J102" s="145"/>
      <c r="K102" s="145"/>
      <c r="L102" s="147"/>
      <c r="M102" s="145"/>
      <c r="N102" s="147"/>
      <c r="O102" s="222">
        <f t="shared" si="14"/>
        <v>0</v>
      </c>
      <c r="P102" s="144">
        <f t="shared" si="15"/>
        <v>0</v>
      </c>
    </row>
    <row r="103" spans="1:16" s="80" customFormat="1" ht="34.799999999999997" x14ac:dyDescent="0.35">
      <c r="A103" s="151" t="s">
        <v>508</v>
      </c>
      <c r="B103" s="148" t="s">
        <v>509</v>
      </c>
      <c r="C103" s="144"/>
      <c r="D103" s="144"/>
      <c r="E103" s="145"/>
      <c r="F103" s="144"/>
      <c r="G103" s="145"/>
      <c r="H103" s="146"/>
      <c r="I103" s="145"/>
      <c r="J103" s="145"/>
      <c r="K103" s="145"/>
      <c r="L103" s="147"/>
      <c r="M103" s="145"/>
      <c r="N103" s="147"/>
      <c r="O103" s="222">
        <f>E103+I103+K103+M103</f>
        <v>0</v>
      </c>
      <c r="P103" s="144">
        <f t="shared" si="15"/>
        <v>0</v>
      </c>
    </row>
    <row r="104" spans="1:16" s="80" customFormat="1" ht="18" x14ac:dyDescent="0.35">
      <c r="A104" s="160" t="s">
        <v>155</v>
      </c>
      <c r="B104" s="150" t="s">
        <v>156</v>
      </c>
      <c r="C104" s="144"/>
      <c r="D104" s="144"/>
      <c r="E104" s="145"/>
      <c r="F104" s="144"/>
      <c r="G104" s="145"/>
      <c r="H104" s="146"/>
      <c r="I104" s="145"/>
      <c r="J104" s="145"/>
      <c r="K104" s="145"/>
      <c r="L104" s="147"/>
      <c r="M104" s="145"/>
      <c r="N104" s="147"/>
      <c r="O104" s="222">
        <f t="shared" si="14"/>
        <v>0</v>
      </c>
      <c r="P104" s="144">
        <f t="shared" si="15"/>
        <v>0</v>
      </c>
    </row>
    <row r="105" spans="1:16" s="80" customFormat="1" ht="34.799999999999997" x14ac:dyDescent="0.35">
      <c r="A105" s="151" t="s">
        <v>157</v>
      </c>
      <c r="B105" s="148" t="s">
        <v>158</v>
      </c>
      <c r="C105" s="144"/>
      <c r="D105" s="144"/>
      <c r="E105" s="145"/>
      <c r="F105" s="144"/>
      <c r="G105" s="145"/>
      <c r="H105" s="146"/>
      <c r="I105" s="145"/>
      <c r="J105" s="145"/>
      <c r="K105" s="145"/>
      <c r="L105" s="147"/>
      <c r="M105" s="145"/>
      <c r="N105" s="147"/>
      <c r="O105" s="222">
        <f t="shared" si="14"/>
        <v>0</v>
      </c>
      <c r="P105" s="144">
        <f t="shared" si="15"/>
        <v>0</v>
      </c>
    </row>
    <row r="106" spans="1:16" s="80" customFormat="1" ht="18" x14ac:dyDescent="0.35">
      <c r="A106" s="151" t="s">
        <v>510</v>
      </c>
      <c r="B106" s="151" t="s">
        <v>511</v>
      </c>
      <c r="C106" s="144"/>
      <c r="D106" s="144"/>
      <c r="E106" s="145"/>
      <c r="F106" s="144"/>
      <c r="G106" s="145"/>
      <c r="H106" s="146"/>
      <c r="I106" s="145"/>
      <c r="J106" s="145"/>
      <c r="K106" s="145"/>
      <c r="L106" s="147"/>
      <c r="M106" s="145"/>
      <c r="N106" s="147"/>
      <c r="O106" s="222">
        <f t="shared" si="14"/>
        <v>0</v>
      </c>
      <c r="P106" s="144">
        <f t="shared" si="15"/>
        <v>0</v>
      </c>
    </row>
    <row r="107" spans="1:16" s="80" customFormat="1" ht="18" x14ac:dyDescent="0.35">
      <c r="A107" s="161" t="s">
        <v>159</v>
      </c>
      <c r="B107" s="162" t="s">
        <v>160</v>
      </c>
      <c r="C107" s="163">
        <f>C98+C104+C105+C106</f>
        <v>271998264</v>
      </c>
      <c r="D107" s="163"/>
      <c r="E107" s="163">
        <f>SUM(C107:D107)</f>
        <v>271998264</v>
      </c>
      <c r="F107" s="164">
        <f>F98+F104+F105+F106</f>
        <v>362443544</v>
      </c>
      <c r="G107" s="164">
        <f>G98+G104+G105</f>
        <v>0</v>
      </c>
      <c r="H107" s="164">
        <f>H98+H104+H105+H106</f>
        <v>362443544</v>
      </c>
      <c r="I107" s="163">
        <f t="shared" ref="I107:P107" si="18">I98</f>
        <v>81315900</v>
      </c>
      <c r="J107" s="163">
        <f t="shared" si="18"/>
        <v>86107800</v>
      </c>
      <c r="K107" s="163">
        <f t="shared" si="18"/>
        <v>89351000</v>
      </c>
      <c r="L107" s="163">
        <f t="shared" si="18"/>
        <v>90351000</v>
      </c>
      <c r="M107" s="163">
        <f>M98</f>
        <v>13575000</v>
      </c>
      <c r="N107" s="163">
        <f>N98</f>
        <v>13575000</v>
      </c>
      <c r="O107" s="163">
        <f t="shared" si="18"/>
        <v>456240164</v>
      </c>
      <c r="P107" s="163">
        <f t="shared" si="18"/>
        <v>552477344</v>
      </c>
    </row>
    <row r="108" spans="1:16" s="80" customFormat="1" ht="18" x14ac:dyDescent="0.35">
      <c r="A108" s="165" t="s">
        <v>161</v>
      </c>
      <c r="B108" s="166"/>
      <c r="C108" s="167">
        <f>C75+C107</f>
        <v>890001807</v>
      </c>
      <c r="D108" s="167"/>
      <c r="E108" s="167">
        <f>SUM(C108:D108)</f>
        <v>890001807</v>
      </c>
      <c r="F108" s="167">
        <f>F75+F107</f>
        <v>1070541335</v>
      </c>
      <c r="G108" s="167">
        <f>G75+G107</f>
        <v>0</v>
      </c>
      <c r="H108" s="167">
        <f>H75+H107</f>
        <v>1070541335</v>
      </c>
      <c r="I108" s="167">
        <f t="shared" ref="I108:P108" si="19">I107+I75</f>
        <v>84615000</v>
      </c>
      <c r="J108" s="167">
        <f t="shared" si="19"/>
        <v>89452005</v>
      </c>
      <c r="K108" s="167">
        <f t="shared" si="19"/>
        <v>89396000</v>
      </c>
      <c r="L108" s="167">
        <f t="shared" si="19"/>
        <v>96406372</v>
      </c>
      <c r="M108" s="167">
        <f t="shared" si="19"/>
        <v>13920000</v>
      </c>
      <c r="N108" s="167">
        <f t="shared" si="19"/>
        <v>13920000</v>
      </c>
      <c r="O108" s="167">
        <f t="shared" si="19"/>
        <v>1077932807</v>
      </c>
      <c r="P108" s="167">
        <f t="shared" si="19"/>
        <v>1270319712</v>
      </c>
    </row>
    <row r="109" spans="1:16" s="80" customFormat="1" ht="18" x14ac:dyDescent="0.35">
      <c r="C109" s="81"/>
      <c r="D109" s="81"/>
      <c r="E109" s="82"/>
      <c r="F109" s="81"/>
      <c r="G109" s="82"/>
      <c r="H109" s="98"/>
      <c r="I109" s="82"/>
      <c r="J109" s="82"/>
      <c r="K109" s="82"/>
      <c r="L109" s="82"/>
      <c r="M109" s="82"/>
      <c r="N109" s="82"/>
      <c r="O109" s="82"/>
    </row>
  </sheetData>
  <mergeCells count="2">
    <mergeCell ref="C4:E4"/>
    <mergeCell ref="F4:H4"/>
  </mergeCells>
  <pageMargins left="0.70866141732283472" right="0.70866141732283472" top="0.68" bottom="0.43" header="0.31496062992125984" footer="0.31496062992125984"/>
  <pageSetup paperSize="8" scale="50" fitToHeight="2" orientation="landscape" r:id="rId1"/>
  <rowBreaks count="1" manualBreakCount="1">
    <brk id="5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4"/>
  <sheetViews>
    <sheetView zoomScaleNormal="100" workbookViewId="0">
      <pane xSplit="2" ySplit="5" topLeftCell="C112" activePane="bottomRight" state="frozen"/>
      <selection pane="topRight" activeCell="C1" sqref="C1"/>
      <selection pane="bottomLeft" activeCell="A6" sqref="A6"/>
      <selection pane="bottomRight" activeCell="H80" sqref="H80"/>
    </sheetView>
  </sheetViews>
  <sheetFormatPr defaultColWidth="9.109375" defaultRowHeight="14.4" x14ac:dyDescent="0.3"/>
  <cols>
    <col min="1" max="1" width="58.6640625" style="1" customWidth="1"/>
    <col min="2" max="2" width="8.33203125" style="1" customWidth="1"/>
    <col min="3" max="3" width="14.33203125" style="3" customWidth="1"/>
    <col min="4" max="4" width="14.109375" style="1" customWidth="1"/>
    <col min="5" max="5" width="13.44140625" style="4" customWidth="1"/>
    <col min="6" max="6" width="14.33203125" style="4" bestFit="1" customWidth="1"/>
    <col min="7" max="7" width="14.109375" style="4" customWidth="1"/>
    <col min="8" max="8" width="14.44140625" style="91" customWidth="1"/>
    <col min="9" max="9" width="13" style="4" customWidth="1"/>
    <col min="10" max="10" width="11.44140625" style="4" customWidth="1"/>
    <col min="11" max="11" width="13.109375" style="1" customWidth="1"/>
    <col min="12" max="12" width="12.6640625" style="1" customWidth="1"/>
    <col min="13" max="13" width="12.6640625" style="23" customWidth="1"/>
    <col min="14" max="14" width="12.33203125" style="23" customWidth="1"/>
    <col min="15" max="15" width="12.6640625" style="23" customWidth="1"/>
    <col min="16" max="18" width="12.5546875" style="23" customWidth="1"/>
    <col min="19" max="19" width="16.44140625" style="4" customWidth="1"/>
    <col min="20" max="20" width="15" style="1" customWidth="1"/>
    <col min="21" max="21" width="12.33203125" style="1" bestFit="1" customWidth="1"/>
    <col min="22" max="265" width="9.109375" style="1"/>
    <col min="266" max="266" width="105.109375" style="1" customWidth="1"/>
    <col min="267" max="267" width="19.6640625" style="1" customWidth="1"/>
    <col min="268" max="268" width="17.109375" style="1" customWidth="1"/>
    <col min="269" max="269" width="20.109375" style="1" customWidth="1"/>
    <col min="270" max="271" width="18.33203125" style="1" customWidth="1"/>
    <col min="272" max="272" width="17.109375" style="1" customWidth="1"/>
    <col min="273" max="273" width="18.88671875" style="1" customWidth="1"/>
    <col min="274" max="275" width="18.33203125" style="1" customWidth="1"/>
    <col min="276" max="521" width="9.109375" style="1"/>
    <col min="522" max="522" width="105.109375" style="1" customWidth="1"/>
    <col min="523" max="523" width="19.6640625" style="1" customWidth="1"/>
    <col min="524" max="524" width="17.109375" style="1" customWidth="1"/>
    <col min="525" max="525" width="20.109375" style="1" customWidth="1"/>
    <col min="526" max="527" width="18.33203125" style="1" customWidth="1"/>
    <col min="528" max="528" width="17.109375" style="1" customWidth="1"/>
    <col min="529" max="529" width="18.88671875" style="1" customWidth="1"/>
    <col min="530" max="531" width="18.33203125" style="1" customWidth="1"/>
    <col min="532" max="777" width="9.109375" style="1"/>
    <col min="778" max="778" width="105.109375" style="1" customWidth="1"/>
    <col min="779" max="779" width="19.6640625" style="1" customWidth="1"/>
    <col min="780" max="780" width="17.109375" style="1" customWidth="1"/>
    <col min="781" max="781" width="20.109375" style="1" customWidth="1"/>
    <col min="782" max="783" width="18.33203125" style="1" customWidth="1"/>
    <col min="784" max="784" width="17.109375" style="1" customWidth="1"/>
    <col min="785" max="785" width="18.88671875" style="1" customWidth="1"/>
    <col min="786" max="787" width="18.33203125" style="1" customWidth="1"/>
    <col min="788" max="1033" width="9.109375" style="1"/>
    <col min="1034" max="1034" width="105.109375" style="1" customWidth="1"/>
    <col min="1035" max="1035" width="19.6640625" style="1" customWidth="1"/>
    <col min="1036" max="1036" width="17.109375" style="1" customWidth="1"/>
    <col min="1037" max="1037" width="20.109375" style="1" customWidth="1"/>
    <col min="1038" max="1039" width="18.33203125" style="1" customWidth="1"/>
    <col min="1040" max="1040" width="17.109375" style="1" customWidth="1"/>
    <col min="1041" max="1041" width="18.88671875" style="1" customWidth="1"/>
    <col min="1042" max="1043" width="18.33203125" style="1" customWidth="1"/>
    <col min="1044" max="1289" width="9.109375" style="1"/>
    <col min="1290" max="1290" width="105.109375" style="1" customWidth="1"/>
    <col min="1291" max="1291" width="19.6640625" style="1" customWidth="1"/>
    <col min="1292" max="1292" width="17.109375" style="1" customWidth="1"/>
    <col min="1293" max="1293" width="20.109375" style="1" customWidth="1"/>
    <col min="1294" max="1295" width="18.33203125" style="1" customWidth="1"/>
    <col min="1296" max="1296" width="17.109375" style="1" customWidth="1"/>
    <col min="1297" max="1297" width="18.88671875" style="1" customWidth="1"/>
    <col min="1298" max="1299" width="18.33203125" style="1" customWidth="1"/>
    <col min="1300" max="1545" width="9.109375" style="1"/>
    <col min="1546" max="1546" width="105.109375" style="1" customWidth="1"/>
    <col min="1547" max="1547" width="19.6640625" style="1" customWidth="1"/>
    <col min="1548" max="1548" width="17.109375" style="1" customWidth="1"/>
    <col min="1549" max="1549" width="20.109375" style="1" customWidth="1"/>
    <col min="1550" max="1551" width="18.33203125" style="1" customWidth="1"/>
    <col min="1552" max="1552" width="17.109375" style="1" customWidth="1"/>
    <col min="1553" max="1553" width="18.88671875" style="1" customWidth="1"/>
    <col min="1554" max="1555" width="18.33203125" style="1" customWidth="1"/>
    <col min="1556" max="1801" width="9.109375" style="1"/>
    <col min="1802" max="1802" width="105.109375" style="1" customWidth="1"/>
    <col min="1803" max="1803" width="19.6640625" style="1" customWidth="1"/>
    <col min="1804" max="1804" width="17.109375" style="1" customWidth="1"/>
    <col min="1805" max="1805" width="20.109375" style="1" customWidth="1"/>
    <col min="1806" max="1807" width="18.33203125" style="1" customWidth="1"/>
    <col min="1808" max="1808" width="17.109375" style="1" customWidth="1"/>
    <col min="1809" max="1809" width="18.88671875" style="1" customWidth="1"/>
    <col min="1810" max="1811" width="18.33203125" style="1" customWidth="1"/>
    <col min="1812" max="2057" width="9.109375" style="1"/>
    <col min="2058" max="2058" width="105.109375" style="1" customWidth="1"/>
    <col min="2059" max="2059" width="19.6640625" style="1" customWidth="1"/>
    <col min="2060" max="2060" width="17.109375" style="1" customWidth="1"/>
    <col min="2061" max="2061" width="20.109375" style="1" customWidth="1"/>
    <col min="2062" max="2063" width="18.33203125" style="1" customWidth="1"/>
    <col min="2064" max="2064" width="17.109375" style="1" customWidth="1"/>
    <col min="2065" max="2065" width="18.88671875" style="1" customWidth="1"/>
    <col min="2066" max="2067" width="18.33203125" style="1" customWidth="1"/>
    <col min="2068" max="2313" width="9.109375" style="1"/>
    <col min="2314" max="2314" width="105.109375" style="1" customWidth="1"/>
    <col min="2315" max="2315" width="19.6640625" style="1" customWidth="1"/>
    <col min="2316" max="2316" width="17.109375" style="1" customWidth="1"/>
    <col min="2317" max="2317" width="20.109375" style="1" customWidth="1"/>
    <col min="2318" max="2319" width="18.33203125" style="1" customWidth="1"/>
    <col min="2320" max="2320" width="17.109375" style="1" customWidth="1"/>
    <col min="2321" max="2321" width="18.88671875" style="1" customWidth="1"/>
    <col min="2322" max="2323" width="18.33203125" style="1" customWidth="1"/>
    <col min="2324" max="2569" width="9.109375" style="1"/>
    <col min="2570" max="2570" width="105.109375" style="1" customWidth="1"/>
    <col min="2571" max="2571" width="19.6640625" style="1" customWidth="1"/>
    <col min="2572" max="2572" width="17.109375" style="1" customWidth="1"/>
    <col min="2573" max="2573" width="20.109375" style="1" customWidth="1"/>
    <col min="2574" max="2575" width="18.33203125" style="1" customWidth="1"/>
    <col min="2576" max="2576" width="17.109375" style="1" customWidth="1"/>
    <col min="2577" max="2577" width="18.88671875" style="1" customWidth="1"/>
    <col min="2578" max="2579" width="18.33203125" style="1" customWidth="1"/>
    <col min="2580" max="2825" width="9.109375" style="1"/>
    <col min="2826" max="2826" width="105.109375" style="1" customWidth="1"/>
    <col min="2827" max="2827" width="19.6640625" style="1" customWidth="1"/>
    <col min="2828" max="2828" width="17.109375" style="1" customWidth="1"/>
    <col min="2829" max="2829" width="20.109375" style="1" customWidth="1"/>
    <col min="2830" max="2831" width="18.33203125" style="1" customWidth="1"/>
    <col min="2832" max="2832" width="17.109375" style="1" customWidth="1"/>
    <col min="2833" max="2833" width="18.88671875" style="1" customWidth="1"/>
    <col min="2834" max="2835" width="18.33203125" style="1" customWidth="1"/>
    <col min="2836" max="3081" width="9.109375" style="1"/>
    <col min="3082" max="3082" width="105.109375" style="1" customWidth="1"/>
    <col min="3083" max="3083" width="19.6640625" style="1" customWidth="1"/>
    <col min="3084" max="3084" width="17.109375" style="1" customWidth="1"/>
    <col min="3085" max="3085" width="20.109375" style="1" customWidth="1"/>
    <col min="3086" max="3087" width="18.33203125" style="1" customWidth="1"/>
    <col min="3088" max="3088" width="17.109375" style="1" customWidth="1"/>
    <col min="3089" max="3089" width="18.88671875" style="1" customWidth="1"/>
    <col min="3090" max="3091" width="18.33203125" style="1" customWidth="1"/>
    <col min="3092" max="3337" width="9.109375" style="1"/>
    <col min="3338" max="3338" width="105.109375" style="1" customWidth="1"/>
    <col min="3339" max="3339" width="19.6640625" style="1" customWidth="1"/>
    <col min="3340" max="3340" width="17.109375" style="1" customWidth="1"/>
    <col min="3341" max="3341" width="20.109375" style="1" customWidth="1"/>
    <col min="3342" max="3343" width="18.33203125" style="1" customWidth="1"/>
    <col min="3344" max="3344" width="17.109375" style="1" customWidth="1"/>
    <col min="3345" max="3345" width="18.88671875" style="1" customWidth="1"/>
    <col min="3346" max="3347" width="18.33203125" style="1" customWidth="1"/>
    <col min="3348" max="3593" width="9.109375" style="1"/>
    <col min="3594" max="3594" width="105.109375" style="1" customWidth="1"/>
    <col min="3595" max="3595" width="19.6640625" style="1" customWidth="1"/>
    <col min="3596" max="3596" width="17.109375" style="1" customWidth="1"/>
    <col min="3597" max="3597" width="20.109375" style="1" customWidth="1"/>
    <col min="3598" max="3599" width="18.33203125" style="1" customWidth="1"/>
    <col min="3600" max="3600" width="17.109375" style="1" customWidth="1"/>
    <col min="3601" max="3601" width="18.88671875" style="1" customWidth="1"/>
    <col min="3602" max="3603" width="18.33203125" style="1" customWidth="1"/>
    <col min="3604" max="3849" width="9.109375" style="1"/>
    <col min="3850" max="3850" width="105.109375" style="1" customWidth="1"/>
    <col min="3851" max="3851" width="19.6640625" style="1" customWidth="1"/>
    <col min="3852" max="3852" width="17.109375" style="1" customWidth="1"/>
    <col min="3853" max="3853" width="20.109375" style="1" customWidth="1"/>
    <col min="3854" max="3855" width="18.33203125" style="1" customWidth="1"/>
    <col min="3856" max="3856" width="17.109375" style="1" customWidth="1"/>
    <col min="3857" max="3857" width="18.88671875" style="1" customWidth="1"/>
    <col min="3858" max="3859" width="18.33203125" style="1" customWidth="1"/>
    <col min="3860" max="4105" width="9.109375" style="1"/>
    <col min="4106" max="4106" width="105.109375" style="1" customWidth="1"/>
    <col min="4107" max="4107" width="19.6640625" style="1" customWidth="1"/>
    <col min="4108" max="4108" width="17.109375" style="1" customWidth="1"/>
    <col min="4109" max="4109" width="20.109375" style="1" customWidth="1"/>
    <col min="4110" max="4111" width="18.33203125" style="1" customWidth="1"/>
    <col min="4112" max="4112" width="17.109375" style="1" customWidth="1"/>
    <col min="4113" max="4113" width="18.88671875" style="1" customWidth="1"/>
    <col min="4114" max="4115" width="18.33203125" style="1" customWidth="1"/>
    <col min="4116" max="4361" width="9.109375" style="1"/>
    <col min="4362" max="4362" width="105.109375" style="1" customWidth="1"/>
    <col min="4363" max="4363" width="19.6640625" style="1" customWidth="1"/>
    <col min="4364" max="4364" width="17.109375" style="1" customWidth="1"/>
    <col min="4365" max="4365" width="20.109375" style="1" customWidth="1"/>
    <col min="4366" max="4367" width="18.33203125" style="1" customWidth="1"/>
    <col min="4368" max="4368" width="17.109375" style="1" customWidth="1"/>
    <col min="4369" max="4369" width="18.88671875" style="1" customWidth="1"/>
    <col min="4370" max="4371" width="18.33203125" style="1" customWidth="1"/>
    <col min="4372" max="4617" width="9.109375" style="1"/>
    <col min="4618" max="4618" width="105.109375" style="1" customWidth="1"/>
    <col min="4619" max="4619" width="19.6640625" style="1" customWidth="1"/>
    <col min="4620" max="4620" width="17.109375" style="1" customWidth="1"/>
    <col min="4621" max="4621" width="20.109375" style="1" customWidth="1"/>
    <col min="4622" max="4623" width="18.33203125" style="1" customWidth="1"/>
    <col min="4624" max="4624" width="17.109375" style="1" customWidth="1"/>
    <col min="4625" max="4625" width="18.88671875" style="1" customWidth="1"/>
    <col min="4626" max="4627" width="18.33203125" style="1" customWidth="1"/>
    <col min="4628" max="4873" width="9.109375" style="1"/>
    <col min="4874" max="4874" width="105.109375" style="1" customWidth="1"/>
    <col min="4875" max="4875" width="19.6640625" style="1" customWidth="1"/>
    <col min="4876" max="4876" width="17.109375" style="1" customWidth="1"/>
    <col min="4877" max="4877" width="20.109375" style="1" customWidth="1"/>
    <col min="4878" max="4879" width="18.33203125" style="1" customWidth="1"/>
    <col min="4880" max="4880" width="17.109375" style="1" customWidth="1"/>
    <col min="4881" max="4881" width="18.88671875" style="1" customWidth="1"/>
    <col min="4882" max="4883" width="18.33203125" style="1" customWidth="1"/>
    <col min="4884" max="5129" width="9.109375" style="1"/>
    <col min="5130" max="5130" width="105.109375" style="1" customWidth="1"/>
    <col min="5131" max="5131" width="19.6640625" style="1" customWidth="1"/>
    <col min="5132" max="5132" width="17.109375" style="1" customWidth="1"/>
    <col min="5133" max="5133" width="20.109375" style="1" customWidth="1"/>
    <col min="5134" max="5135" width="18.33203125" style="1" customWidth="1"/>
    <col min="5136" max="5136" width="17.109375" style="1" customWidth="1"/>
    <col min="5137" max="5137" width="18.88671875" style="1" customWidth="1"/>
    <col min="5138" max="5139" width="18.33203125" style="1" customWidth="1"/>
    <col min="5140" max="5385" width="9.109375" style="1"/>
    <col min="5386" max="5386" width="105.109375" style="1" customWidth="1"/>
    <col min="5387" max="5387" width="19.6640625" style="1" customWidth="1"/>
    <col min="5388" max="5388" width="17.109375" style="1" customWidth="1"/>
    <col min="5389" max="5389" width="20.109375" style="1" customWidth="1"/>
    <col min="5390" max="5391" width="18.33203125" style="1" customWidth="1"/>
    <col min="5392" max="5392" width="17.109375" style="1" customWidth="1"/>
    <col min="5393" max="5393" width="18.88671875" style="1" customWidth="1"/>
    <col min="5394" max="5395" width="18.33203125" style="1" customWidth="1"/>
    <col min="5396" max="5641" width="9.109375" style="1"/>
    <col min="5642" max="5642" width="105.109375" style="1" customWidth="1"/>
    <col min="5643" max="5643" width="19.6640625" style="1" customWidth="1"/>
    <col min="5644" max="5644" width="17.109375" style="1" customWidth="1"/>
    <col min="5645" max="5645" width="20.109375" style="1" customWidth="1"/>
    <col min="5646" max="5647" width="18.33203125" style="1" customWidth="1"/>
    <col min="5648" max="5648" width="17.109375" style="1" customWidth="1"/>
    <col min="5649" max="5649" width="18.88671875" style="1" customWidth="1"/>
    <col min="5650" max="5651" width="18.33203125" style="1" customWidth="1"/>
    <col min="5652" max="5897" width="9.109375" style="1"/>
    <col min="5898" max="5898" width="105.109375" style="1" customWidth="1"/>
    <col min="5899" max="5899" width="19.6640625" style="1" customWidth="1"/>
    <col min="5900" max="5900" width="17.109375" style="1" customWidth="1"/>
    <col min="5901" max="5901" width="20.109375" style="1" customWidth="1"/>
    <col min="5902" max="5903" width="18.33203125" style="1" customWidth="1"/>
    <col min="5904" max="5904" width="17.109375" style="1" customWidth="1"/>
    <col min="5905" max="5905" width="18.88671875" style="1" customWidth="1"/>
    <col min="5906" max="5907" width="18.33203125" style="1" customWidth="1"/>
    <col min="5908" max="6153" width="9.109375" style="1"/>
    <col min="6154" max="6154" width="105.109375" style="1" customWidth="1"/>
    <col min="6155" max="6155" width="19.6640625" style="1" customWidth="1"/>
    <col min="6156" max="6156" width="17.109375" style="1" customWidth="1"/>
    <col min="6157" max="6157" width="20.109375" style="1" customWidth="1"/>
    <col min="6158" max="6159" width="18.33203125" style="1" customWidth="1"/>
    <col min="6160" max="6160" width="17.109375" style="1" customWidth="1"/>
    <col min="6161" max="6161" width="18.88671875" style="1" customWidth="1"/>
    <col min="6162" max="6163" width="18.33203125" style="1" customWidth="1"/>
    <col min="6164" max="6409" width="9.109375" style="1"/>
    <col min="6410" max="6410" width="105.109375" style="1" customWidth="1"/>
    <col min="6411" max="6411" width="19.6640625" style="1" customWidth="1"/>
    <col min="6412" max="6412" width="17.109375" style="1" customWidth="1"/>
    <col min="6413" max="6413" width="20.109375" style="1" customWidth="1"/>
    <col min="6414" max="6415" width="18.33203125" style="1" customWidth="1"/>
    <col min="6416" max="6416" width="17.109375" style="1" customWidth="1"/>
    <col min="6417" max="6417" width="18.88671875" style="1" customWidth="1"/>
    <col min="6418" max="6419" width="18.33203125" style="1" customWidth="1"/>
    <col min="6420" max="6665" width="9.109375" style="1"/>
    <col min="6666" max="6666" width="105.109375" style="1" customWidth="1"/>
    <col min="6667" max="6667" width="19.6640625" style="1" customWidth="1"/>
    <col min="6668" max="6668" width="17.109375" style="1" customWidth="1"/>
    <col min="6669" max="6669" width="20.109375" style="1" customWidth="1"/>
    <col min="6670" max="6671" width="18.33203125" style="1" customWidth="1"/>
    <col min="6672" max="6672" width="17.109375" style="1" customWidth="1"/>
    <col min="6673" max="6673" width="18.88671875" style="1" customWidth="1"/>
    <col min="6674" max="6675" width="18.33203125" style="1" customWidth="1"/>
    <col min="6676" max="6921" width="9.109375" style="1"/>
    <col min="6922" max="6922" width="105.109375" style="1" customWidth="1"/>
    <col min="6923" max="6923" width="19.6640625" style="1" customWidth="1"/>
    <col min="6924" max="6924" width="17.109375" style="1" customWidth="1"/>
    <col min="6925" max="6925" width="20.109375" style="1" customWidth="1"/>
    <col min="6926" max="6927" width="18.33203125" style="1" customWidth="1"/>
    <col min="6928" max="6928" width="17.109375" style="1" customWidth="1"/>
    <col min="6929" max="6929" width="18.88671875" style="1" customWidth="1"/>
    <col min="6930" max="6931" width="18.33203125" style="1" customWidth="1"/>
    <col min="6932" max="7177" width="9.109375" style="1"/>
    <col min="7178" max="7178" width="105.109375" style="1" customWidth="1"/>
    <col min="7179" max="7179" width="19.6640625" style="1" customWidth="1"/>
    <col min="7180" max="7180" width="17.109375" style="1" customWidth="1"/>
    <col min="7181" max="7181" width="20.109375" style="1" customWidth="1"/>
    <col min="7182" max="7183" width="18.33203125" style="1" customWidth="1"/>
    <col min="7184" max="7184" width="17.109375" style="1" customWidth="1"/>
    <col min="7185" max="7185" width="18.88671875" style="1" customWidth="1"/>
    <col min="7186" max="7187" width="18.33203125" style="1" customWidth="1"/>
    <col min="7188" max="7433" width="9.109375" style="1"/>
    <col min="7434" max="7434" width="105.109375" style="1" customWidth="1"/>
    <col min="7435" max="7435" width="19.6640625" style="1" customWidth="1"/>
    <col min="7436" max="7436" width="17.109375" style="1" customWidth="1"/>
    <col min="7437" max="7437" width="20.109375" style="1" customWidth="1"/>
    <col min="7438" max="7439" width="18.33203125" style="1" customWidth="1"/>
    <col min="7440" max="7440" width="17.109375" style="1" customWidth="1"/>
    <col min="7441" max="7441" width="18.88671875" style="1" customWidth="1"/>
    <col min="7442" max="7443" width="18.33203125" style="1" customWidth="1"/>
    <col min="7444" max="7689" width="9.109375" style="1"/>
    <col min="7690" max="7690" width="105.109375" style="1" customWidth="1"/>
    <col min="7691" max="7691" width="19.6640625" style="1" customWidth="1"/>
    <col min="7692" max="7692" width="17.109375" style="1" customWidth="1"/>
    <col min="7693" max="7693" width="20.109375" style="1" customWidth="1"/>
    <col min="7694" max="7695" width="18.33203125" style="1" customWidth="1"/>
    <col min="7696" max="7696" width="17.109375" style="1" customWidth="1"/>
    <col min="7697" max="7697" width="18.88671875" style="1" customWidth="1"/>
    <col min="7698" max="7699" width="18.33203125" style="1" customWidth="1"/>
    <col min="7700" max="7945" width="9.109375" style="1"/>
    <col min="7946" max="7946" width="105.109375" style="1" customWidth="1"/>
    <col min="7947" max="7947" width="19.6640625" style="1" customWidth="1"/>
    <col min="7948" max="7948" width="17.109375" style="1" customWidth="1"/>
    <col min="7949" max="7949" width="20.109375" style="1" customWidth="1"/>
    <col min="7950" max="7951" width="18.33203125" style="1" customWidth="1"/>
    <col min="7952" max="7952" width="17.109375" style="1" customWidth="1"/>
    <col min="7953" max="7953" width="18.88671875" style="1" customWidth="1"/>
    <col min="7954" max="7955" width="18.33203125" style="1" customWidth="1"/>
    <col min="7956" max="8201" width="9.109375" style="1"/>
    <col min="8202" max="8202" width="105.109375" style="1" customWidth="1"/>
    <col min="8203" max="8203" width="19.6640625" style="1" customWidth="1"/>
    <col min="8204" max="8204" width="17.109375" style="1" customWidth="1"/>
    <col min="8205" max="8205" width="20.109375" style="1" customWidth="1"/>
    <col min="8206" max="8207" width="18.33203125" style="1" customWidth="1"/>
    <col min="8208" max="8208" width="17.109375" style="1" customWidth="1"/>
    <col min="8209" max="8209" width="18.88671875" style="1" customWidth="1"/>
    <col min="8210" max="8211" width="18.33203125" style="1" customWidth="1"/>
    <col min="8212" max="8457" width="9.109375" style="1"/>
    <col min="8458" max="8458" width="105.109375" style="1" customWidth="1"/>
    <col min="8459" max="8459" width="19.6640625" style="1" customWidth="1"/>
    <col min="8460" max="8460" width="17.109375" style="1" customWidth="1"/>
    <col min="8461" max="8461" width="20.109375" style="1" customWidth="1"/>
    <col min="8462" max="8463" width="18.33203125" style="1" customWidth="1"/>
    <col min="8464" max="8464" width="17.109375" style="1" customWidth="1"/>
    <col min="8465" max="8465" width="18.88671875" style="1" customWidth="1"/>
    <col min="8466" max="8467" width="18.33203125" style="1" customWidth="1"/>
    <col min="8468" max="8713" width="9.109375" style="1"/>
    <col min="8714" max="8714" width="105.109375" style="1" customWidth="1"/>
    <col min="8715" max="8715" width="19.6640625" style="1" customWidth="1"/>
    <col min="8716" max="8716" width="17.109375" style="1" customWidth="1"/>
    <col min="8717" max="8717" width="20.109375" style="1" customWidth="1"/>
    <col min="8718" max="8719" width="18.33203125" style="1" customWidth="1"/>
    <col min="8720" max="8720" width="17.109375" style="1" customWidth="1"/>
    <col min="8721" max="8721" width="18.88671875" style="1" customWidth="1"/>
    <col min="8722" max="8723" width="18.33203125" style="1" customWidth="1"/>
    <col min="8724" max="8969" width="9.109375" style="1"/>
    <col min="8970" max="8970" width="105.109375" style="1" customWidth="1"/>
    <col min="8971" max="8971" width="19.6640625" style="1" customWidth="1"/>
    <col min="8972" max="8972" width="17.109375" style="1" customWidth="1"/>
    <col min="8973" max="8973" width="20.109375" style="1" customWidth="1"/>
    <col min="8974" max="8975" width="18.33203125" style="1" customWidth="1"/>
    <col min="8976" max="8976" width="17.109375" style="1" customWidth="1"/>
    <col min="8977" max="8977" width="18.88671875" style="1" customWidth="1"/>
    <col min="8978" max="8979" width="18.33203125" style="1" customWidth="1"/>
    <col min="8980" max="9225" width="9.109375" style="1"/>
    <col min="9226" max="9226" width="105.109375" style="1" customWidth="1"/>
    <col min="9227" max="9227" width="19.6640625" style="1" customWidth="1"/>
    <col min="9228" max="9228" width="17.109375" style="1" customWidth="1"/>
    <col min="9229" max="9229" width="20.109375" style="1" customWidth="1"/>
    <col min="9230" max="9231" width="18.33203125" style="1" customWidth="1"/>
    <col min="9232" max="9232" width="17.109375" style="1" customWidth="1"/>
    <col min="9233" max="9233" width="18.88671875" style="1" customWidth="1"/>
    <col min="9234" max="9235" width="18.33203125" style="1" customWidth="1"/>
    <col min="9236" max="9481" width="9.109375" style="1"/>
    <col min="9482" max="9482" width="105.109375" style="1" customWidth="1"/>
    <col min="9483" max="9483" width="19.6640625" style="1" customWidth="1"/>
    <col min="9484" max="9484" width="17.109375" style="1" customWidth="1"/>
    <col min="9485" max="9485" width="20.109375" style="1" customWidth="1"/>
    <col min="9486" max="9487" width="18.33203125" style="1" customWidth="1"/>
    <col min="9488" max="9488" width="17.109375" style="1" customWidth="1"/>
    <col min="9489" max="9489" width="18.88671875" style="1" customWidth="1"/>
    <col min="9490" max="9491" width="18.33203125" style="1" customWidth="1"/>
    <col min="9492" max="9737" width="9.109375" style="1"/>
    <col min="9738" max="9738" width="105.109375" style="1" customWidth="1"/>
    <col min="9739" max="9739" width="19.6640625" style="1" customWidth="1"/>
    <col min="9740" max="9740" width="17.109375" style="1" customWidth="1"/>
    <col min="9741" max="9741" width="20.109375" style="1" customWidth="1"/>
    <col min="9742" max="9743" width="18.33203125" style="1" customWidth="1"/>
    <col min="9744" max="9744" width="17.109375" style="1" customWidth="1"/>
    <col min="9745" max="9745" width="18.88671875" style="1" customWidth="1"/>
    <col min="9746" max="9747" width="18.33203125" style="1" customWidth="1"/>
    <col min="9748" max="9993" width="9.109375" style="1"/>
    <col min="9994" max="9994" width="105.109375" style="1" customWidth="1"/>
    <col min="9995" max="9995" width="19.6640625" style="1" customWidth="1"/>
    <col min="9996" max="9996" width="17.109375" style="1" customWidth="1"/>
    <col min="9997" max="9997" width="20.109375" style="1" customWidth="1"/>
    <col min="9998" max="9999" width="18.33203125" style="1" customWidth="1"/>
    <col min="10000" max="10000" width="17.109375" style="1" customWidth="1"/>
    <col min="10001" max="10001" width="18.88671875" style="1" customWidth="1"/>
    <col min="10002" max="10003" width="18.33203125" style="1" customWidth="1"/>
    <col min="10004" max="10249" width="9.109375" style="1"/>
    <col min="10250" max="10250" width="105.109375" style="1" customWidth="1"/>
    <col min="10251" max="10251" width="19.6640625" style="1" customWidth="1"/>
    <col min="10252" max="10252" width="17.109375" style="1" customWidth="1"/>
    <col min="10253" max="10253" width="20.109375" style="1" customWidth="1"/>
    <col min="10254" max="10255" width="18.33203125" style="1" customWidth="1"/>
    <col min="10256" max="10256" width="17.109375" style="1" customWidth="1"/>
    <col min="10257" max="10257" width="18.88671875" style="1" customWidth="1"/>
    <col min="10258" max="10259" width="18.33203125" style="1" customWidth="1"/>
    <col min="10260" max="10505" width="9.109375" style="1"/>
    <col min="10506" max="10506" width="105.109375" style="1" customWidth="1"/>
    <col min="10507" max="10507" width="19.6640625" style="1" customWidth="1"/>
    <col min="10508" max="10508" width="17.109375" style="1" customWidth="1"/>
    <col min="10509" max="10509" width="20.109375" style="1" customWidth="1"/>
    <col min="10510" max="10511" width="18.33203125" style="1" customWidth="1"/>
    <col min="10512" max="10512" width="17.109375" style="1" customWidth="1"/>
    <col min="10513" max="10513" width="18.88671875" style="1" customWidth="1"/>
    <col min="10514" max="10515" width="18.33203125" style="1" customWidth="1"/>
    <col min="10516" max="10761" width="9.109375" style="1"/>
    <col min="10762" max="10762" width="105.109375" style="1" customWidth="1"/>
    <col min="10763" max="10763" width="19.6640625" style="1" customWidth="1"/>
    <col min="10764" max="10764" width="17.109375" style="1" customWidth="1"/>
    <col min="10765" max="10765" width="20.109375" style="1" customWidth="1"/>
    <col min="10766" max="10767" width="18.33203125" style="1" customWidth="1"/>
    <col min="10768" max="10768" width="17.109375" style="1" customWidth="1"/>
    <col min="10769" max="10769" width="18.88671875" style="1" customWidth="1"/>
    <col min="10770" max="10771" width="18.33203125" style="1" customWidth="1"/>
    <col min="10772" max="11017" width="9.109375" style="1"/>
    <col min="11018" max="11018" width="105.109375" style="1" customWidth="1"/>
    <col min="11019" max="11019" width="19.6640625" style="1" customWidth="1"/>
    <col min="11020" max="11020" width="17.109375" style="1" customWidth="1"/>
    <col min="11021" max="11021" width="20.109375" style="1" customWidth="1"/>
    <col min="11022" max="11023" width="18.33203125" style="1" customWidth="1"/>
    <col min="11024" max="11024" width="17.109375" style="1" customWidth="1"/>
    <col min="11025" max="11025" width="18.88671875" style="1" customWidth="1"/>
    <col min="11026" max="11027" width="18.33203125" style="1" customWidth="1"/>
    <col min="11028" max="11273" width="9.109375" style="1"/>
    <col min="11274" max="11274" width="105.109375" style="1" customWidth="1"/>
    <col min="11275" max="11275" width="19.6640625" style="1" customWidth="1"/>
    <col min="11276" max="11276" width="17.109375" style="1" customWidth="1"/>
    <col min="11277" max="11277" width="20.109375" style="1" customWidth="1"/>
    <col min="11278" max="11279" width="18.33203125" style="1" customWidth="1"/>
    <col min="11280" max="11280" width="17.109375" style="1" customWidth="1"/>
    <col min="11281" max="11281" width="18.88671875" style="1" customWidth="1"/>
    <col min="11282" max="11283" width="18.33203125" style="1" customWidth="1"/>
    <col min="11284" max="11529" width="9.109375" style="1"/>
    <col min="11530" max="11530" width="105.109375" style="1" customWidth="1"/>
    <col min="11531" max="11531" width="19.6640625" style="1" customWidth="1"/>
    <col min="11532" max="11532" width="17.109375" style="1" customWidth="1"/>
    <col min="11533" max="11533" width="20.109375" style="1" customWidth="1"/>
    <col min="11534" max="11535" width="18.33203125" style="1" customWidth="1"/>
    <col min="11536" max="11536" width="17.109375" style="1" customWidth="1"/>
    <col min="11537" max="11537" width="18.88671875" style="1" customWidth="1"/>
    <col min="11538" max="11539" width="18.33203125" style="1" customWidth="1"/>
    <col min="11540" max="11785" width="9.109375" style="1"/>
    <col min="11786" max="11786" width="105.109375" style="1" customWidth="1"/>
    <col min="11787" max="11787" width="19.6640625" style="1" customWidth="1"/>
    <col min="11788" max="11788" width="17.109375" style="1" customWidth="1"/>
    <col min="11789" max="11789" width="20.109375" style="1" customWidth="1"/>
    <col min="11790" max="11791" width="18.33203125" style="1" customWidth="1"/>
    <col min="11792" max="11792" width="17.109375" style="1" customWidth="1"/>
    <col min="11793" max="11793" width="18.88671875" style="1" customWidth="1"/>
    <col min="11794" max="11795" width="18.33203125" style="1" customWidth="1"/>
    <col min="11796" max="12041" width="9.109375" style="1"/>
    <col min="12042" max="12042" width="105.109375" style="1" customWidth="1"/>
    <col min="12043" max="12043" width="19.6640625" style="1" customWidth="1"/>
    <col min="12044" max="12044" width="17.109375" style="1" customWidth="1"/>
    <col min="12045" max="12045" width="20.109375" style="1" customWidth="1"/>
    <col min="12046" max="12047" width="18.33203125" style="1" customWidth="1"/>
    <col min="12048" max="12048" width="17.109375" style="1" customWidth="1"/>
    <col min="12049" max="12049" width="18.88671875" style="1" customWidth="1"/>
    <col min="12050" max="12051" width="18.33203125" style="1" customWidth="1"/>
    <col min="12052" max="12297" width="9.109375" style="1"/>
    <col min="12298" max="12298" width="105.109375" style="1" customWidth="1"/>
    <col min="12299" max="12299" width="19.6640625" style="1" customWidth="1"/>
    <col min="12300" max="12300" width="17.109375" style="1" customWidth="1"/>
    <col min="12301" max="12301" width="20.109375" style="1" customWidth="1"/>
    <col min="12302" max="12303" width="18.33203125" style="1" customWidth="1"/>
    <col min="12304" max="12304" width="17.109375" style="1" customWidth="1"/>
    <col min="12305" max="12305" width="18.88671875" style="1" customWidth="1"/>
    <col min="12306" max="12307" width="18.33203125" style="1" customWidth="1"/>
    <col min="12308" max="12553" width="9.109375" style="1"/>
    <col min="12554" max="12554" width="105.109375" style="1" customWidth="1"/>
    <col min="12555" max="12555" width="19.6640625" style="1" customWidth="1"/>
    <col min="12556" max="12556" width="17.109375" style="1" customWidth="1"/>
    <col min="12557" max="12557" width="20.109375" style="1" customWidth="1"/>
    <col min="12558" max="12559" width="18.33203125" style="1" customWidth="1"/>
    <col min="12560" max="12560" width="17.109375" style="1" customWidth="1"/>
    <col min="12561" max="12561" width="18.88671875" style="1" customWidth="1"/>
    <col min="12562" max="12563" width="18.33203125" style="1" customWidth="1"/>
    <col min="12564" max="12809" width="9.109375" style="1"/>
    <col min="12810" max="12810" width="105.109375" style="1" customWidth="1"/>
    <col min="12811" max="12811" width="19.6640625" style="1" customWidth="1"/>
    <col min="12812" max="12812" width="17.109375" style="1" customWidth="1"/>
    <col min="12813" max="12813" width="20.109375" style="1" customWidth="1"/>
    <col min="12814" max="12815" width="18.33203125" style="1" customWidth="1"/>
    <col min="12816" max="12816" width="17.109375" style="1" customWidth="1"/>
    <col min="12817" max="12817" width="18.88671875" style="1" customWidth="1"/>
    <col min="12818" max="12819" width="18.33203125" style="1" customWidth="1"/>
    <col min="12820" max="13065" width="9.109375" style="1"/>
    <col min="13066" max="13066" width="105.109375" style="1" customWidth="1"/>
    <col min="13067" max="13067" width="19.6640625" style="1" customWidth="1"/>
    <col min="13068" max="13068" width="17.109375" style="1" customWidth="1"/>
    <col min="13069" max="13069" width="20.109375" style="1" customWidth="1"/>
    <col min="13070" max="13071" width="18.33203125" style="1" customWidth="1"/>
    <col min="13072" max="13072" width="17.109375" style="1" customWidth="1"/>
    <col min="13073" max="13073" width="18.88671875" style="1" customWidth="1"/>
    <col min="13074" max="13075" width="18.33203125" style="1" customWidth="1"/>
    <col min="13076" max="13321" width="9.109375" style="1"/>
    <col min="13322" max="13322" width="105.109375" style="1" customWidth="1"/>
    <col min="13323" max="13323" width="19.6640625" style="1" customWidth="1"/>
    <col min="13324" max="13324" width="17.109375" style="1" customWidth="1"/>
    <col min="13325" max="13325" width="20.109375" style="1" customWidth="1"/>
    <col min="13326" max="13327" width="18.33203125" style="1" customWidth="1"/>
    <col min="13328" max="13328" width="17.109375" style="1" customWidth="1"/>
    <col min="13329" max="13329" width="18.88671875" style="1" customWidth="1"/>
    <col min="13330" max="13331" width="18.33203125" style="1" customWidth="1"/>
    <col min="13332" max="13577" width="9.109375" style="1"/>
    <col min="13578" max="13578" width="105.109375" style="1" customWidth="1"/>
    <col min="13579" max="13579" width="19.6640625" style="1" customWidth="1"/>
    <col min="13580" max="13580" width="17.109375" style="1" customWidth="1"/>
    <col min="13581" max="13581" width="20.109375" style="1" customWidth="1"/>
    <col min="13582" max="13583" width="18.33203125" style="1" customWidth="1"/>
    <col min="13584" max="13584" width="17.109375" style="1" customWidth="1"/>
    <col min="13585" max="13585" width="18.88671875" style="1" customWidth="1"/>
    <col min="13586" max="13587" width="18.33203125" style="1" customWidth="1"/>
    <col min="13588" max="13833" width="9.109375" style="1"/>
    <col min="13834" max="13834" width="105.109375" style="1" customWidth="1"/>
    <col min="13835" max="13835" width="19.6640625" style="1" customWidth="1"/>
    <col min="13836" max="13836" width="17.109375" style="1" customWidth="1"/>
    <col min="13837" max="13837" width="20.109375" style="1" customWidth="1"/>
    <col min="13838" max="13839" width="18.33203125" style="1" customWidth="1"/>
    <col min="13840" max="13840" width="17.109375" style="1" customWidth="1"/>
    <col min="13841" max="13841" width="18.88671875" style="1" customWidth="1"/>
    <col min="13842" max="13843" width="18.33203125" style="1" customWidth="1"/>
    <col min="13844" max="14089" width="9.109375" style="1"/>
    <col min="14090" max="14090" width="105.109375" style="1" customWidth="1"/>
    <col min="14091" max="14091" width="19.6640625" style="1" customWidth="1"/>
    <col min="14092" max="14092" width="17.109375" style="1" customWidth="1"/>
    <col min="14093" max="14093" width="20.109375" style="1" customWidth="1"/>
    <col min="14094" max="14095" width="18.33203125" style="1" customWidth="1"/>
    <col min="14096" max="14096" width="17.109375" style="1" customWidth="1"/>
    <col min="14097" max="14097" width="18.88671875" style="1" customWidth="1"/>
    <col min="14098" max="14099" width="18.33203125" style="1" customWidth="1"/>
    <col min="14100" max="14345" width="9.109375" style="1"/>
    <col min="14346" max="14346" width="105.109375" style="1" customWidth="1"/>
    <col min="14347" max="14347" width="19.6640625" style="1" customWidth="1"/>
    <col min="14348" max="14348" width="17.109375" style="1" customWidth="1"/>
    <col min="14349" max="14349" width="20.109375" style="1" customWidth="1"/>
    <col min="14350" max="14351" width="18.33203125" style="1" customWidth="1"/>
    <col min="14352" max="14352" width="17.109375" style="1" customWidth="1"/>
    <col min="14353" max="14353" width="18.88671875" style="1" customWidth="1"/>
    <col min="14354" max="14355" width="18.33203125" style="1" customWidth="1"/>
    <col min="14356" max="14601" width="9.109375" style="1"/>
    <col min="14602" max="14602" width="105.109375" style="1" customWidth="1"/>
    <col min="14603" max="14603" width="19.6640625" style="1" customWidth="1"/>
    <col min="14604" max="14604" width="17.109375" style="1" customWidth="1"/>
    <col min="14605" max="14605" width="20.109375" style="1" customWidth="1"/>
    <col min="14606" max="14607" width="18.33203125" style="1" customWidth="1"/>
    <col min="14608" max="14608" width="17.109375" style="1" customWidth="1"/>
    <col min="14609" max="14609" width="18.88671875" style="1" customWidth="1"/>
    <col min="14610" max="14611" width="18.33203125" style="1" customWidth="1"/>
    <col min="14612" max="14857" width="9.109375" style="1"/>
    <col min="14858" max="14858" width="105.109375" style="1" customWidth="1"/>
    <col min="14859" max="14859" width="19.6640625" style="1" customWidth="1"/>
    <col min="14860" max="14860" width="17.109375" style="1" customWidth="1"/>
    <col min="14861" max="14861" width="20.109375" style="1" customWidth="1"/>
    <col min="14862" max="14863" width="18.33203125" style="1" customWidth="1"/>
    <col min="14864" max="14864" width="17.109375" style="1" customWidth="1"/>
    <col min="14865" max="14865" width="18.88671875" style="1" customWidth="1"/>
    <col min="14866" max="14867" width="18.33203125" style="1" customWidth="1"/>
    <col min="14868" max="15113" width="9.109375" style="1"/>
    <col min="15114" max="15114" width="105.109375" style="1" customWidth="1"/>
    <col min="15115" max="15115" width="19.6640625" style="1" customWidth="1"/>
    <col min="15116" max="15116" width="17.109375" style="1" customWidth="1"/>
    <col min="15117" max="15117" width="20.109375" style="1" customWidth="1"/>
    <col min="15118" max="15119" width="18.33203125" style="1" customWidth="1"/>
    <col min="15120" max="15120" width="17.109375" style="1" customWidth="1"/>
    <col min="15121" max="15121" width="18.88671875" style="1" customWidth="1"/>
    <col min="15122" max="15123" width="18.33203125" style="1" customWidth="1"/>
    <col min="15124" max="15369" width="9.109375" style="1"/>
    <col min="15370" max="15370" width="105.109375" style="1" customWidth="1"/>
    <col min="15371" max="15371" width="19.6640625" style="1" customWidth="1"/>
    <col min="15372" max="15372" width="17.109375" style="1" customWidth="1"/>
    <col min="15373" max="15373" width="20.109375" style="1" customWidth="1"/>
    <col min="15374" max="15375" width="18.33203125" style="1" customWidth="1"/>
    <col min="15376" max="15376" width="17.109375" style="1" customWidth="1"/>
    <col min="15377" max="15377" width="18.88671875" style="1" customWidth="1"/>
    <col min="15378" max="15379" width="18.33203125" style="1" customWidth="1"/>
    <col min="15380" max="15625" width="9.109375" style="1"/>
    <col min="15626" max="15626" width="105.109375" style="1" customWidth="1"/>
    <col min="15627" max="15627" width="19.6640625" style="1" customWidth="1"/>
    <col min="15628" max="15628" width="17.109375" style="1" customWidth="1"/>
    <col min="15629" max="15629" width="20.109375" style="1" customWidth="1"/>
    <col min="15630" max="15631" width="18.33203125" style="1" customWidth="1"/>
    <col min="15632" max="15632" width="17.109375" style="1" customWidth="1"/>
    <col min="15633" max="15633" width="18.88671875" style="1" customWidth="1"/>
    <col min="15634" max="15635" width="18.33203125" style="1" customWidth="1"/>
    <col min="15636" max="15881" width="9.109375" style="1"/>
    <col min="15882" max="15882" width="105.109375" style="1" customWidth="1"/>
    <col min="15883" max="15883" width="19.6640625" style="1" customWidth="1"/>
    <col min="15884" max="15884" width="17.109375" style="1" customWidth="1"/>
    <col min="15885" max="15885" width="20.109375" style="1" customWidth="1"/>
    <col min="15886" max="15887" width="18.33203125" style="1" customWidth="1"/>
    <col min="15888" max="15888" width="17.109375" style="1" customWidth="1"/>
    <col min="15889" max="15889" width="18.88671875" style="1" customWidth="1"/>
    <col min="15890" max="15891" width="18.33203125" style="1" customWidth="1"/>
    <col min="15892" max="16137" width="9.109375" style="1"/>
    <col min="16138" max="16138" width="105.109375" style="1" customWidth="1"/>
    <col min="16139" max="16139" width="19.6640625" style="1" customWidth="1"/>
    <col min="16140" max="16140" width="17.109375" style="1" customWidth="1"/>
    <col min="16141" max="16141" width="20.109375" style="1" customWidth="1"/>
    <col min="16142" max="16143" width="18.33203125" style="1" customWidth="1"/>
    <col min="16144" max="16144" width="17.109375" style="1" customWidth="1"/>
    <col min="16145" max="16145" width="18.88671875" style="1" customWidth="1"/>
    <col min="16146" max="16147" width="18.33203125" style="1" customWidth="1"/>
    <col min="16148" max="16384" width="9.109375" style="1"/>
  </cols>
  <sheetData>
    <row r="1" spans="1:20" ht="21" customHeight="1" x14ac:dyDescent="0.35">
      <c r="A1" s="282" t="s">
        <v>610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</row>
    <row r="2" spans="1:20" ht="18.75" customHeight="1" x14ac:dyDescent="0.3">
      <c r="A2" s="283" t="s">
        <v>162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20" ht="18.600000000000001" thickBot="1" x14ac:dyDescent="0.4">
      <c r="A3" s="2"/>
      <c r="T3" s="24" t="s">
        <v>163</v>
      </c>
    </row>
    <row r="4" spans="1:20" ht="29.4" thickBot="1" x14ac:dyDescent="0.35">
      <c r="A4" s="25"/>
      <c r="C4" s="291" t="s">
        <v>420</v>
      </c>
      <c r="D4" s="291"/>
      <c r="E4" s="291"/>
      <c r="F4" s="292" t="s">
        <v>421</v>
      </c>
      <c r="G4" s="292"/>
      <c r="H4" s="292"/>
      <c r="I4" s="240" t="s">
        <v>418</v>
      </c>
      <c r="J4" s="241" t="s">
        <v>419</v>
      </c>
      <c r="K4" s="293" t="s">
        <v>418</v>
      </c>
      <c r="L4" s="294"/>
      <c r="M4" s="295"/>
      <c r="N4" s="293" t="s">
        <v>419</v>
      </c>
      <c r="O4" s="294"/>
      <c r="P4" s="295"/>
      <c r="Q4" s="257" t="s">
        <v>418</v>
      </c>
      <c r="R4" s="258" t="s">
        <v>419</v>
      </c>
      <c r="S4" s="242" t="s">
        <v>418</v>
      </c>
      <c r="T4" s="243" t="s">
        <v>419</v>
      </c>
    </row>
    <row r="5" spans="1:20" s="251" customFormat="1" ht="92.4" x14ac:dyDescent="0.3">
      <c r="A5" s="26" t="s">
        <v>1</v>
      </c>
      <c r="B5" s="27" t="s">
        <v>165</v>
      </c>
      <c r="C5" s="244" t="s">
        <v>3</v>
      </c>
      <c r="D5" s="245" t="s">
        <v>4</v>
      </c>
      <c r="E5" s="246" t="s">
        <v>166</v>
      </c>
      <c r="F5" s="244" t="s">
        <v>3</v>
      </c>
      <c r="G5" s="245" t="s">
        <v>4</v>
      </c>
      <c r="H5" s="247" t="s">
        <v>166</v>
      </c>
      <c r="I5" s="246" t="s">
        <v>167</v>
      </c>
      <c r="J5" s="246" t="s">
        <v>167</v>
      </c>
      <c r="K5" s="248" t="s">
        <v>3</v>
      </c>
      <c r="L5" s="248" t="s">
        <v>168</v>
      </c>
      <c r="M5" s="249" t="s">
        <v>169</v>
      </c>
      <c r="N5" s="248" t="s">
        <v>3</v>
      </c>
      <c r="O5" s="248" t="s">
        <v>168</v>
      </c>
      <c r="P5" s="249" t="s">
        <v>169</v>
      </c>
      <c r="Q5" s="250" t="s">
        <v>605</v>
      </c>
      <c r="R5" s="250" t="s">
        <v>605</v>
      </c>
      <c r="S5" s="250" t="s">
        <v>166</v>
      </c>
      <c r="T5" s="250" t="s">
        <v>166</v>
      </c>
    </row>
    <row r="6" spans="1:20" x14ac:dyDescent="0.3">
      <c r="A6" s="28" t="s">
        <v>170</v>
      </c>
      <c r="B6" s="28" t="s">
        <v>171</v>
      </c>
      <c r="C6" s="57">
        <v>24950000</v>
      </c>
      <c r="D6" s="65"/>
      <c r="E6" s="8">
        <f>SUM(C6:D6)</f>
        <v>24950000</v>
      </c>
      <c r="F6" s="57">
        <v>26382000</v>
      </c>
      <c r="G6" s="65"/>
      <c r="H6" s="92">
        <f>SUM(F6:G6)</f>
        <v>26382000</v>
      </c>
      <c r="I6" s="66">
        <v>46937000</v>
      </c>
      <c r="J6" s="66">
        <v>46094770</v>
      </c>
      <c r="K6" s="57">
        <v>60500000</v>
      </c>
      <c r="L6" s="57">
        <v>4500000</v>
      </c>
      <c r="M6" s="8">
        <f>SUM(K6:L6)</f>
        <v>65000000</v>
      </c>
      <c r="N6" s="8">
        <v>60500000</v>
      </c>
      <c r="O6" s="8">
        <v>4500000</v>
      </c>
      <c r="P6" s="8">
        <f>SUM(N6:O6)</f>
        <v>65000000</v>
      </c>
      <c r="Q6" s="66">
        <v>6500000</v>
      </c>
      <c r="R6" s="66">
        <v>6500000</v>
      </c>
      <c r="S6" s="8">
        <f>E6+I6+M6+Q6</f>
        <v>143387000</v>
      </c>
      <c r="T6" s="8">
        <f>H6+J6+P6+R6</f>
        <v>143976770</v>
      </c>
    </row>
    <row r="7" spans="1:20" x14ac:dyDescent="0.3">
      <c r="A7" s="28" t="s">
        <v>172</v>
      </c>
      <c r="B7" s="30" t="s">
        <v>173</v>
      </c>
      <c r="C7" s="57">
        <v>362000</v>
      </c>
      <c r="D7" s="65"/>
      <c r="E7" s="8">
        <f t="shared" ref="E7:E20" si="0">SUM(C7:D7)</f>
        <v>362000</v>
      </c>
      <c r="F7" s="57">
        <v>362000</v>
      </c>
      <c r="G7" s="65"/>
      <c r="H7" s="92">
        <f t="shared" ref="H7:H20" si="1">SUM(F7:G7)</f>
        <v>362000</v>
      </c>
      <c r="I7" s="66"/>
      <c r="J7" s="66"/>
      <c r="K7" s="57"/>
      <c r="L7" s="57"/>
      <c r="M7" s="8">
        <f t="shared" ref="M7:M23" si="2">SUM(K7:L7)</f>
        <v>0</v>
      </c>
      <c r="N7" s="8"/>
      <c r="O7" s="8"/>
      <c r="P7" s="8">
        <f t="shared" ref="P7:P74" si="3">SUM(N7:O7)</f>
        <v>0</v>
      </c>
      <c r="Q7" s="66"/>
      <c r="R7" s="66"/>
      <c r="S7" s="8">
        <f t="shared" ref="S7:S18" si="4">E7+I7+M7+Q7</f>
        <v>362000</v>
      </c>
      <c r="T7" s="8">
        <f t="shared" ref="T7:T18" si="5">H7+J7+P7+R7</f>
        <v>362000</v>
      </c>
    </row>
    <row r="8" spans="1:20" x14ac:dyDescent="0.3">
      <c r="A8" s="28" t="s">
        <v>174</v>
      </c>
      <c r="B8" s="30" t="s">
        <v>175</v>
      </c>
      <c r="C8" s="57"/>
      <c r="D8" s="65"/>
      <c r="E8" s="8">
        <f t="shared" si="0"/>
        <v>0</v>
      </c>
      <c r="F8" s="57">
        <v>0</v>
      </c>
      <c r="G8" s="65"/>
      <c r="H8" s="92">
        <f t="shared" si="1"/>
        <v>0</v>
      </c>
      <c r="I8" s="66"/>
      <c r="J8" s="66"/>
      <c r="K8" s="57"/>
      <c r="L8" s="57"/>
      <c r="M8" s="8">
        <f t="shared" si="2"/>
        <v>0</v>
      </c>
      <c r="N8" s="8"/>
      <c r="O8" s="8"/>
      <c r="P8" s="8"/>
      <c r="Q8" s="66"/>
      <c r="R8" s="66"/>
      <c r="S8" s="8">
        <f t="shared" si="4"/>
        <v>0</v>
      </c>
      <c r="T8" s="8">
        <f t="shared" si="5"/>
        <v>0</v>
      </c>
    </row>
    <row r="9" spans="1:20" x14ac:dyDescent="0.3">
      <c r="A9" s="6" t="s">
        <v>176</v>
      </c>
      <c r="B9" s="30" t="s">
        <v>177</v>
      </c>
      <c r="C9" s="57"/>
      <c r="D9" s="65"/>
      <c r="E9" s="8">
        <f t="shared" si="0"/>
        <v>0</v>
      </c>
      <c r="F9" s="57"/>
      <c r="G9" s="65"/>
      <c r="H9" s="92">
        <f t="shared" si="1"/>
        <v>0</v>
      </c>
      <c r="I9" s="66"/>
      <c r="J9" s="66"/>
      <c r="K9" s="57"/>
      <c r="L9" s="57"/>
      <c r="M9" s="8">
        <f t="shared" si="2"/>
        <v>0</v>
      </c>
      <c r="N9" s="8"/>
      <c r="O9" s="8"/>
      <c r="P9" s="8"/>
      <c r="Q9" s="66"/>
      <c r="R9" s="66"/>
      <c r="S9" s="8">
        <f t="shared" si="4"/>
        <v>0</v>
      </c>
      <c r="T9" s="8">
        <f t="shared" si="5"/>
        <v>0</v>
      </c>
    </row>
    <row r="10" spans="1:20" x14ac:dyDescent="0.3">
      <c r="A10" s="6" t="s">
        <v>178</v>
      </c>
      <c r="B10" s="30" t="s">
        <v>179</v>
      </c>
      <c r="C10" s="57"/>
      <c r="D10" s="65"/>
      <c r="E10" s="8">
        <f t="shared" si="0"/>
        <v>0</v>
      </c>
      <c r="F10" s="57"/>
      <c r="G10" s="65"/>
      <c r="H10" s="92">
        <f t="shared" si="1"/>
        <v>0</v>
      </c>
      <c r="I10" s="66"/>
      <c r="J10" s="66"/>
      <c r="K10" s="57"/>
      <c r="L10" s="57"/>
      <c r="M10" s="8">
        <f t="shared" si="2"/>
        <v>0</v>
      </c>
      <c r="N10" s="8"/>
      <c r="O10" s="8"/>
      <c r="P10" s="8"/>
      <c r="Q10" s="66"/>
      <c r="R10" s="66"/>
      <c r="S10" s="8">
        <f t="shared" si="4"/>
        <v>0</v>
      </c>
      <c r="T10" s="8">
        <f t="shared" si="5"/>
        <v>0</v>
      </c>
    </row>
    <row r="11" spans="1:20" x14ac:dyDescent="0.3">
      <c r="A11" s="6" t="s">
        <v>180</v>
      </c>
      <c r="B11" s="30" t="s">
        <v>181</v>
      </c>
      <c r="C11" s="57">
        <v>707000</v>
      </c>
      <c r="D11" s="65"/>
      <c r="E11" s="8">
        <f t="shared" si="0"/>
        <v>707000</v>
      </c>
      <c r="F11" s="57">
        <v>707000</v>
      </c>
      <c r="G11" s="65"/>
      <c r="H11" s="92">
        <f t="shared" si="1"/>
        <v>707000</v>
      </c>
      <c r="I11" s="66">
        <v>1085000</v>
      </c>
      <c r="J11" s="66">
        <v>1085235</v>
      </c>
      <c r="K11" s="57"/>
      <c r="L11" s="57"/>
      <c r="M11" s="8">
        <f t="shared" si="2"/>
        <v>0</v>
      </c>
      <c r="N11" s="8">
        <v>691200</v>
      </c>
      <c r="O11" s="8"/>
      <c r="P11" s="8">
        <f t="shared" si="3"/>
        <v>691200</v>
      </c>
      <c r="Q11" s="66"/>
      <c r="R11" s="66"/>
      <c r="S11" s="8">
        <f t="shared" si="4"/>
        <v>1792000</v>
      </c>
      <c r="T11" s="8">
        <f t="shared" si="5"/>
        <v>2483435</v>
      </c>
    </row>
    <row r="12" spans="1:20" x14ac:dyDescent="0.3">
      <c r="A12" s="6" t="s">
        <v>182</v>
      </c>
      <c r="B12" s="30" t="s">
        <v>183</v>
      </c>
      <c r="C12" s="57">
        <v>2800000</v>
      </c>
      <c r="D12" s="57"/>
      <c r="E12" s="8">
        <f t="shared" si="0"/>
        <v>2800000</v>
      </c>
      <c r="F12" s="57">
        <v>2875000</v>
      </c>
      <c r="G12" s="57"/>
      <c r="H12" s="92">
        <f t="shared" si="1"/>
        <v>2875000</v>
      </c>
      <c r="I12" s="66">
        <v>3300000</v>
      </c>
      <c r="J12" s="66">
        <v>3300000</v>
      </c>
      <c r="K12" s="57">
        <v>5200000</v>
      </c>
      <c r="L12" s="57"/>
      <c r="M12" s="8">
        <f t="shared" si="2"/>
        <v>5200000</v>
      </c>
      <c r="N12" s="8">
        <v>5200000</v>
      </c>
      <c r="O12" s="8"/>
      <c r="P12" s="8">
        <f t="shared" si="3"/>
        <v>5200000</v>
      </c>
      <c r="Q12" s="66">
        <v>525000</v>
      </c>
      <c r="R12" s="66">
        <v>525000</v>
      </c>
      <c r="S12" s="8">
        <f t="shared" si="4"/>
        <v>11825000</v>
      </c>
      <c r="T12" s="8">
        <f t="shared" si="5"/>
        <v>11900000</v>
      </c>
    </row>
    <row r="13" spans="1:20" x14ac:dyDescent="0.3">
      <c r="A13" s="6" t="s">
        <v>184</v>
      </c>
      <c r="B13" s="30" t="s">
        <v>185</v>
      </c>
      <c r="C13" s="57"/>
      <c r="D13" s="65"/>
      <c r="E13" s="8">
        <f t="shared" si="0"/>
        <v>0</v>
      </c>
      <c r="F13" s="57"/>
      <c r="G13" s="65"/>
      <c r="H13" s="92">
        <f t="shared" si="1"/>
        <v>0</v>
      </c>
      <c r="I13" s="66"/>
      <c r="J13" s="66"/>
      <c r="K13" s="57"/>
      <c r="L13" s="57"/>
      <c r="M13" s="8">
        <f t="shared" si="2"/>
        <v>0</v>
      </c>
      <c r="N13" s="8"/>
      <c r="O13" s="8"/>
      <c r="P13" s="8">
        <f t="shared" si="3"/>
        <v>0</v>
      </c>
      <c r="Q13" s="66"/>
      <c r="R13" s="66"/>
      <c r="S13" s="8">
        <f t="shared" si="4"/>
        <v>0</v>
      </c>
      <c r="T13" s="8">
        <f t="shared" si="5"/>
        <v>0</v>
      </c>
    </row>
    <row r="14" spans="1:20" x14ac:dyDescent="0.3">
      <c r="A14" s="9" t="s">
        <v>186</v>
      </c>
      <c r="B14" s="30" t="s">
        <v>187</v>
      </c>
      <c r="C14" s="57">
        <v>133000</v>
      </c>
      <c r="D14" s="65"/>
      <c r="E14" s="8">
        <f t="shared" si="0"/>
        <v>133000</v>
      </c>
      <c r="F14" s="57">
        <v>133000</v>
      </c>
      <c r="G14" s="65"/>
      <c r="H14" s="92">
        <f t="shared" si="1"/>
        <v>133000</v>
      </c>
      <c r="I14" s="66">
        <v>533000</v>
      </c>
      <c r="J14" s="66">
        <v>533000</v>
      </c>
      <c r="K14" s="57">
        <v>480000</v>
      </c>
      <c r="L14" s="57"/>
      <c r="M14" s="8">
        <f t="shared" si="2"/>
        <v>480000</v>
      </c>
      <c r="N14" s="8">
        <v>580000</v>
      </c>
      <c r="O14" s="8"/>
      <c r="P14" s="8">
        <f t="shared" si="3"/>
        <v>580000</v>
      </c>
      <c r="Q14" s="66">
        <v>150000</v>
      </c>
      <c r="R14" s="66">
        <v>150000</v>
      </c>
      <c r="S14" s="8">
        <f t="shared" si="4"/>
        <v>1296000</v>
      </c>
      <c r="T14" s="8">
        <f t="shared" si="5"/>
        <v>1396000</v>
      </c>
    </row>
    <row r="15" spans="1:20" x14ac:dyDescent="0.3">
      <c r="A15" s="9" t="s">
        <v>188</v>
      </c>
      <c r="B15" s="30" t="s">
        <v>189</v>
      </c>
      <c r="C15" s="57"/>
      <c r="D15" s="57"/>
      <c r="E15" s="8">
        <f t="shared" si="0"/>
        <v>0</v>
      </c>
      <c r="F15" s="57"/>
      <c r="G15" s="57"/>
      <c r="H15" s="92">
        <f t="shared" si="1"/>
        <v>0</v>
      </c>
      <c r="I15" s="66"/>
      <c r="J15" s="66"/>
      <c r="K15" s="57">
        <v>60000</v>
      </c>
      <c r="L15" s="57"/>
      <c r="M15" s="8">
        <f t="shared" si="2"/>
        <v>60000</v>
      </c>
      <c r="N15" s="8">
        <v>60000</v>
      </c>
      <c r="O15" s="8"/>
      <c r="P15" s="8">
        <f t="shared" si="3"/>
        <v>60000</v>
      </c>
      <c r="Q15" s="66"/>
      <c r="R15" s="66"/>
      <c r="S15" s="8">
        <f t="shared" si="4"/>
        <v>60000</v>
      </c>
      <c r="T15" s="8">
        <f t="shared" si="5"/>
        <v>60000</v>
      </c>
    </row>
    <row r="16" spans="1:20" x14ac:dyDescent="0.3">
      <c r="A16" s="9" t="s">
        <v>190</v>
      </c>
      <c r="B16" s="30" t="s">
        <v>191</v>
      </c>
      <c r="C16" s="57"/>
      <c r="D16" s="65"/>
      <c r="E16" s="8">
        <f t="shared" si="0"/>
        <v>0</v>
      </c>
      <c r="F16" s="57"/>
      <c r="G16" s="65"/>
      <c r="H16" s="92">
        <f t="shared" si="1"/>
        <v>0</v>
      </c>
      <c r="I16" s="66"/>
      <c r="J16" s="66"/>
      <c r="K16" s="57"/>
      <c r="L16" s="57"/>
      <c r="M16" s="8">
        <f t="shared" si="2"/>
        <v>0</v>
      </c>
      <c r="N16" s="8"/>
      <c r="O16" s="8"/>
      <c r="P16" s="8">
        <f t="shared" si="3"/>
        <v>0</v>
      </c>
      <c r="Q16" s="66"/>
      <c r="R16" s="66"/>
      <c r="S16" s="8">
        <f t="shared" si="4"/>
        <v>0</v>
      </c>
      <c r="T16" s="8">
        <f t="shared" si="5"/>
        <v>0</v>
      </c>
    </row>
    <row r="17" spans="1:20" x14ac:dyDescent="0.3">
      <c r="A17" s="9" t="s">
        <v>192</v>
      </c>
      <c r="B17" s="30" t="s">
        <v>193</v>
      </c>
      <c r="C17" s="57"/>
      <c r="D17" s="65"/>
      <c r="E17" s="8">
        <f t="shared" si="0"/>
        <v>0</v>
      </c>
      <c r="F17" s="57"/>
      <c r="G17" s="65"/>
      <c r="H17" s="92">
        <f t="shared" si="1"/>
        <v>0</v>
      </c>
      <c r="I17" s="66"/>
      <c r="J17" s="66"/>
      <c r="K17" s="57"/>
      <c r="L17" s="57"/>
      <c r="M17" s="8">
        <f t="shared" si="2"/>
        <v>0</v>
      </c>
      <c r="N17" s="8"/>
      <c r="O17" s="8"/>
      <c r="P17" s="8">
        <f t="shared" si="3"/>
        <v>0</v>
      </c>
      <c r="Q17" s="66"/>
      <c r="R17" s="66"/>
      <c r="S17" s="8">
        <f t="shared" si="4"/>
        <v>0</v>
      </c>
      <c r="T17" s="8">
        <f t="shared" si="5"/>
        <v>0</v>
      </c>
    </row>
    <row r="18" spans="1:20" x14ac:dyDescent="0.3">
      <c r="A18" s="9" t="s">
        <v>194</v>
      </c>
      <c r="B18" s="30" t="s">
        <v>195</v>
      </c>
      <c r="C18" s="57">
        <v>0</v>
      </c>
      <c r="D18" s="65"/>
      <c r="E18" s="8">
        <f t="shared" si="0"/>
        <v>0</v>
      </c>
      <c r="F18" s="57">
        <v>741048</v>
      </c>
      <c r="G18" s="65"/>
      <c r="H18" s="92">
        <f t="shared" si="1"/>
        <v>741048</v>
      </c>
      <c r="I18" s="66">
        <v>0</v>
      </c>
      <c r="J18" s="66">
        <v>2000000</v>
      </c>
      <c r="K18" s="57"/>
      <c r="L18" s="57"/>
      <c r="M18" s="8">
        <f t="shared" si="2"/>
        <v>0</v>
      </c>
      <c r="N18" s="8">
        <v>3910000</v>
      </c>
      <c r="O18" s="8"/>
      <c r="P18" s="8">
        <f t="shared" si="3"/>
        <v>3910000</v>
      </c>
      <c r="Q18" s="66"/>
      <c r="R18" s="66"/>
      <c r="S18" s="8">
        <f t="shared" si="4"/>
        <v>0</v>
      </c>
      <c r="T18" s="8">
        <f t="shared" si="5"/>
        <v>6651048</v>
      </c>
    </row>
    <row r="19" spans="1:20" x14ac:dyDescent="0.3">
      <c r="A19" s="5" t="s">
        <v>196</v>
      </c>
      <c r="B19" s="31" t="s">
        <v>197</v>
      </c>
      <c r="C19" s="57">
        <f>C6+C7+C8+C9+C10+C11+C12+C13++C14+C15+C16+C17+C18</f>
        <v>28952000</v>
      </c>
      <c r="D19" s="57">
        <f>SUM(D6:D18)</f>
        <v>0</v>
      </c>
      <c r="E19" s="8">
        <f t="shared" si="0"/>
        <v>28952000</v>
      </c>
      <c r="F19" s="57">
        <f>SUM(F6:F18)</f>
        <v>31200048</v>
      </c>
      <c r="G19" s="57">
        <f>SUM(G6:G18)</f>
        <v>0</v>
      </c>
      <c r="H19" s="92">
        <f t="shared" si="1"/>
        <v>31200048</v>
      </c>
      <c r="I19" s="66">
        <f>SUM(I6:I18)</f>
        <v>51855000</v>
      </c>
      <c r="J19" s="66">
        <f>SUM(J6:J18)</f>
        <v>53013005</v>
      </c>
      <c r="K19" s="57">
        <f>SUM(K6:K18)</f>
        <v>66240000</v>
      </c>
      <c r="L19" s="57">
        <f>SUM(L6:L18)</f>
        <v>4500000</v>
      </c>
      <c r="M19" s="8">
        <f t="shared" si="2"/>
        <v>70740000</v>
      </c>
      <c r="N19" s="8">
        <f>N6+N7+N8+N9+N10+N11+N12+N13+N14+N15+N16+N17+N18</f>
        <v>70941200</v>
      </c>
      <c r="O19" s="8">
        <f>O6+O7+O8+O9+O10+O11+O12+O13+O14+O15+O16+O17+O18</f>
        <v>4500000</v>
      </c>
      <c r="P19" s="8">
        <f>P6+P7+P8+P9+P10+P11+P12+P13+P14+P15+P16+P17+P18</f>
        <v>75441200</v>
      </c>
      <c r="Q19" s="66">
        <f>SUM(Q6:Q18)</f>
        <v>7175000</v>
      </c>
      <c r="R19" s="66">
        <f>SUM(R6:R18)</f>
        <v>7175000</v>
      </c>
      <c r="S19" s="8">
        <f>E19+I19+M19+Q19</f>
        <v>158722000</v>
      </c>
      <c r="T19" s="8">
        <f t="shared" ref="T19:T70" si="6">F19+J19+N19+R19</f>
        <v>162329253</v>
      </c>
    </row>
    <row r="20" spans="1:20" x14ac:dyDescent="0.3">
      <c r="A20" s="9" t="s">
        <v>198</v>
      </c>
      <c r="B20" s="30" t="s">
        <v>199</v>
      </c>
      <c r="C20" s="57">
        <v>12331000</v>
      </c>
      <c r="D20" s="57"/>
      <c r="E20" s="8">
        <f t="shared" si="0"/>
        <v>12331000</v>
      </c>
      <c r="F20" s="57">
        <v>12331000</v>
      </c>
      <c r="G20" s="57"/>
      <c r="H20" s="92">
        <f t="shared" si="1"/>
        <v>12331000</v>
      </c>
      <c r="I20" s="66"/>
      <c r="J20" s="66"/>
      <c r="K20" s="57"/>
      <c r="L20" s="57"/>
      <c r="M20" s="8">
        <f t="shared" si="2"/>
        <v>0</v>
      </c>
      <c r="N20" s="8"/>
      <c r="O20" s="8"/>
      <c r="P20" s="8">
        <f t="shared" si="3"/>
        <v>0</v>
      </c>
      <c r="Q20" s="66"/>
      <c r="R20" s="66"/>
      <c r="S20" s="8">
        <f t="shared" ref="S20:S77" si="7">E20+I20+M20+Q20</f>
        <v>12331000</v>
      </c>
      <c r="T20" s="8">
        <f t="shared" si="6"/>
        <v>12331000</v>
      </c>
    </row>
    <row r="21" spans="1:20" ht="26.4" x14ac:dyDescent="0.3">
      <c r="A21" s="9" t="s">
        <v>200</v>
      </c>
      <c r="B21" s="30" t="s">
        <v>201</v>
      </c>
      <c r="C21" s="57">
        <v>8562000</v>
      </c>
      <c r="D21" s="65"/>
      <c r="E21" s="59">
        <f>C21+D21</f>
        <v>8562000</v>
      </c>
      <c r="F21" s="57">
        <v>8062000</v>
      </c>
      <c r="G21" s="65"/>
      <c r="H21" s="93">
        <f>F21+G21</f>
        <v>8062000</v>
      </c>
      <c r="I21" s="66">
        <v>2300000</v>
      </c>
      <c r="J21" s="66">
        <v>2300000</v>
      </c>
      <c r="K21" s="57"/>
      <c r="L21" s="57"/>
      <c r="M21" s="8">
        <f t="shared" si="2"/>
        <v>0</v>
      </c>
      <c r="N21" s="8"/>
      <c r="O21" s="8"/>
      <c r="P21" s="8">
        <f t="shared" si="3"/>
        <v>0</v>
      </c>
      <c r="Q21" s="66"/>
      <c r="R21" s="66"/>
      <c r="S21" s="8">
        <f t="shared" si="7"/>
        <v>10862000</v>
      </c>
      <c r="T21" s="8">
        <f t="shared" si="6"/>
        <v>10362000</v>
      </c>
    </row>
    <row r="22" spans="1:20" x14ac:dyDescent="0.3">
      <c r="A22" s="7" t="s">
        <v>202</v>
      </c>
      <c r="B22" s="30" t="s">
        <v>203</v>
      </c>
      <c r="C22" s="57">
        <v>1250000</v>
      </c>
      <c r="D22" s="65"/>
      <c r="E22" s="59">
        <f>C22+D22</f>
        <v>1250000</v>
      </c>
      <c r="F22" s="57">
        <v>5367000</v>
      </c>
      <c r="G22" s="65"/>
      <c r="H22" s="93">
        <f>F22+G22</f>
        <v>5367000</v>
      </c>
      <c r="I22" s="66">
        <v>0</v>
      </c>
      <c r="J22" s="66"/>
      <c r="K22" s="57">
        <v>300000</v>
      </c>
      <c r="L22" s="57"/>
      <c r="M22" s="8">
        <f t="shared" si="2"/>
        <v>300000</v>
      </c>
      <c r="N22" s="8">
        <v>1950000</v>
      </c>
      <c r="O22" s="8"/>
      <c r="P22" s="8">
        <f t="shared" si="3"/>
        <v>1950000</v>
      </c>
      <c r="Q22" s="66"/>
      <c r="R22" s="66"/>
      <c r="S22" s="8">
        <f t="shared" si="7"/>
        <v>1550000</v>
      </c>
      <c r="T22" s="8">
        <f t="shared" si="6"/>
        <v>7317000</v>
      </c>
    </row>
    <row r="23" spans="1:20" x14ac:dyDescent="0.3">
      <c r="A23" s="10" t="s">
        <v>204</v>
      </c>
      <c r="B23" s="31" t="s">
        <v>205</v>
      </c>
      <c r="C23" s="57">
        <f>SUM(C20:C22)</f>
        <v>22143000</v>
      </c>
      <c r="D23" s="57">
        <f>SUM(D20:D22)</f>
        <v>0</v>
      </c>
      <c r="E23" s="59">
        <f>C23+D23</f>
        <v>22143000</v>
      </c>
      <c r="F23" s="57">
        <f>SUM(F20:F22)</f>
        <v>25760000</v>
      </c>
      <c r="G23" s="57">
        <f>SUM(G20:G22)</f>
        <v>0</v>
      </c>
      <c r="H23" s="93">
        <f>F23+G23</f>
        <v>25760000</v>
      </c>
      <c r="I23" s="66">
        <f>SUM(I20:I22)</f>
        <v>2300000</v>
      </c>
      <c r="J23" s="66">
        <f>SUM(J20:J22)</f>
        <v>2300000</v>
      </c>
      <c r="K23" s="57">
        <f>SUM(K20:K22)</f>
        <v>300000</v>
      </c>
      <c r="L23" s="57"/>
      <c r="M23" s="8">
        <f t="shared" si="2"/>
        <v>300000</v>
      </c>
      <c r="N23" s="8">
        <f>SUM(N21:N22)</f>
        <v>1950000</v>
      </c>
      <c r="O23" s="8"/>
      <c r="P23" s="8">
        <f t="shared" si="3"/>
        <v>1950000</v>
      </c>
      <c r="Q23" s="66">
        <f>SUM(Q20:Q22)</f>
        <v>0</v>
      </c>
      <c r="R23" s="66">
        <f>SUM(R20:R22)</f>
        <v>0</v>
      </c>
      <c r="S23" s="8">
        <f t="shared" si="7"/>
        <v>24743000</v>
      </c>
      <c r="T23" s="8">
        <f t="shared" si="6"/>
        <v>30010000</v>
      </c>
    </row>
    <row r="24" spans="1:20" s="23" customFormat="1" x14ac:dyDescent="0.3">
      <c r="A24" s="32" t="s">
        <v>206</v>
      </c>
      <c r="B24" s="33" t="s">
        <v>207</v>
      </c>
      <c r="C24" s="57">
        <f t="shared" ref="C24:J24" si="8">C19+C23</f>
        <v>51095000</v>
      </c>
      <c r="D24" s="59">
        <f t="shared" si="8"/>
        <v>0</v>
      </c>
      <c r="E24" s="59">
        <f t="shared" si="8"/>
        <v>51095000</v>
      </c>
      <c r="F24" s="57">
        <f>F19+F23</f>
        <v>56960048</v>
      </c>
      <c r="G24" s="59">
        <f t="shared" si="8"/>
        <v>0</v>
      </c>
      <c r="H24" s="93">
        <f t="shared" si="8"/>
        <v>56960048</v>
      </c>
      <c r="I24" s="66">
        <f t="shared" si="8"/>
        <v>54155000</v>
      </c>
      <c r="J24" s="66">
        <f t="shared" si="8"/>
        <v>55313005</v>
      </c>
      <c r="K24" s="59">
        <f>K19+K23</f>
        <v>66540000</v>
      </c>
      <c r="L24" s="59">
        <f>SUM(L19)</f>
        <v>4500000</v>
      </c>
      <c r="M24" s="59">
        <f>SUM(K24:L24)</f>
        <v>71040000</v>
      </c>
      <c r="N24" s="59">
        <f>N19+N23</f>
        <v>72891200</v>
      </c>
      <c r="O24" s="59">
        <f>O19+O23</f>
        <v>4500000</v>
      </c>
      <c r="P24" s="8">
        <f t="shared" si="3"/>
        <v>77391200</v>
      </c>
      <c r="Q24" s="66">
        <f>Q19+Q23</f>
        <v>7175000</v>
      </c>
      <c r="R24" s="66">
        <f>R19+R23</f>
        <v>7175000</v>
      </c>
      <c r="S24" s="8">
        <f t="shared" si="7"/>
        <v>183465000</v>
      </c>
      <c r="T24" s="8">
        <f>H24+J24+P24+R24</f>
        <v>196839253</v>
      </c>
    </row>
    <row r="25" spans="1:20" ht="27.6" x14ac:dyDescent="0.3">
      <c r="A25" s="11" t="s">
        <v>208</v>
      </c>
      <c r="B25" s="33" t="s">
        <v>209</v>
      </c>
      <c r="C25" s="57">
        <v>7102000</v>
      </c>
      <c r="D25" s="65"/>
      <c r="E25" s="8">
        <f>SUM(C25:D25)</f>
        <v>7102000</v>
      </c>
      <c r="F25" s="57">
        <v>7362000</v>
      </c>
      <c r="G25" s="65"/>
      <c r="H25" s="92">
        <f>SUM(F25:G25)</f>
        <v>7362000</v>
      </c>
      <c r="I25" s="66">
        <v>7296000</v>
      </c>
      <c r="J25" s="66">
        <v>7296000</v>
      </c>
      <c r="K25" s="59">
        <v>9395000</v>
      </c>
      <c r="L25" s="59">
        <v>585000</v>
      </c>
      <c r="M25" s="8">
        <f>SUM(K25:L25)</f>
        <v>9980000</v>
      </c>
      <c r="N25" s="8">
        <v>9798585</v>
      </c>
      <c r="O25" s="8">
        <v>613000</v>
      </c>
      <c r="P25" s="8">
        <f t="shared" si="3"/>
        <v>10411585</v>
      </c>
      <c r="Q25" s="66">
        <v>1000000</v>
      </c>
      <c r="R25" s="66">
        <v>1000000</v>
      </c>
      <c r="S25" s="8">
        <f t="shared" si="7"/>
        <v>25378000</v>
      </c>
      <c r="T25" s="8">
        <f>H25+J25+P25+R25</f>
        <v>26069585</v>
      </c>
    </row>
    <row r="26" spans="1:20" x14ac:dyDescent="0.3">
      <c r="A26" s="9" t="s">
        <v>210</v>
      </c>
      <c r="B26" s="30" t="s">
        <v>211</v>
      </c>
      <c r="C26" s="57">
        <v>1572000</v>
      </c>
      <c r="D26" s="65"/>
      <c r="E26" s="8">
        <f>SUM(C26:D26)</f>
        <v>1572000</v>
      </c>
      <c r="F26" s="57">
        <v>1572000</v>
      </c>
      <c r="G26" s="65"/>
      <c r="H26" s="92">
        <f>SUM(F26:G26)</f>
        <v>1572000</v>
      </c>
      <c r="I26" s="66">
        <v>460000</v>
      </c>
      <c r="J26" s="66">
        <v>460000</v>
      </c>
      <c r="K26" s="57">
        <v>50000</v>
      </c>
      <c r="L26" s="57"/>
      <c r="M26" s="8">
        <f>SUM(K26:L26)</f>
        <v>50000</v>
      </c>
      <c r="N26" s="8">
        <v>200000</v>
      </c>
      <c r="O26" s="8"/>
      <c r="P26" s="8">
        <f t="shared" si="3"/>
        <v>200000</v>
      </c>
      <c r="Q26" s="66">
        <v>50000</v>
      </c>
      <c r="R26" s="66">
        <v>50000</v>
      </c>
      <c r="S26" s="8">
        <f t="shared" si="7"/>
        <v>2132000</v>
      </c>
      <c r="T26" s="8">
        <f t="shared" si="6"/>
        <v>2282000</v>
      </c>
    </row>
    <row r="27" spans="1:20" x14ac:dyDescent="0.3">
      <c r="A27" s="9" t="s">
        <v>212</v>
      </c>
      <c r="B27" s="30" t="s">
        <v>213</v>
      </c>
      <c r="C27" s="57">
        <v>2082000</v>
      </c>
      <c r="D27" s="65"/>
      <c r="E27" s="8">
        <f>SUM(C27:D27)</f>
        <v>2082000</v>
      </c>
      <c r="F27" s="57">
        <v>2982000</v>
      </c>
      <c r="G27" s="65"/>
      <c r="H27" s="92">
        <f>SUM(F27:G27)</f>
        <v>2982000</v>
      </c>
      <c r="I27" s="66">
        <v>610000</v>
      </c>
      <c r="J27" s="66">
        <v>610000</v>
      </c>
      <c r="K27" s="57">
        <v>1700000</v>
      </c>
      <c r="L27" s="57"/>
      <c r="M27" s="8">
        <f>SUM(K27:L27)</f>
        <v>1700000</v>
      </c>
      <c r="N27" s="8">
        <v>1800000</v>
      </c>
      <c r="O27" s="8"/>
      <c r="P27" s="8">
        <f t="shared" si="3"/>
        <v>1800000</v>
      </c>
      <c r="Q27" s="66">
        <v>600000</v>
      </c>
      <c r="R27" s="66">
        <v>600000</v>
      </c>
      <c r="S27" s="8">
        <f t="shared" si="7"/>
        <v>4992000</v>
      </c>
      <c r="T27" s="8">
        <f t="shared" si="6"/>
        <v>5992000</v>
      </c>
    </row>
    <row r="28" spans="1:20" x14ac:dyDescent="0.3">
      <c r="A28" s="9" t="s">
        <v>214</v>
      </c>
      <c r="B28" s="30" t="s">
        <v>215</v>
      </c>
      <c r="C28" s="57"/>
      <c r="D28" s="65"/>
      <c r="E28" s="8">
        <f t="shared" ref="E28:E58" si="9">SUM(C28:D28)</f>
        <v>0</v>
      </c>
      <c r="F28" s="57"/>
      <c r="G28" s="65"/>
      <c r="H28" s="92">
        <f>SUM(F28:G28)</f>
        <v>0</v>
      </c>
      <c r="I28" s="66"/>
      <c r="J28" s="66"/>
      <c r="K28" s="57"/>
      <c r="L28" s="57"/>
      <c r="M28" s="8"/>
      <c r="N28" s="8"/>
      <c r="O28" s="8"/>
      <c r="P28" s="8">
        <f t="shared" si="3"/>
        <v>0</v>
      </c>
      <c r="Q28" s="66"/>
      <c r="R28" s="66"/>
      <c r="S28" s="8">
        <f t="shared" si="7"/>
        <v>0</v>
      </c>
      <c r="T28" s="8">
        <f t="shared" si="6"/>
        <v>0</v>
      </c>
    </row>
    <row r="29" spans="1:20" x14ac:dyDescent="0.3">
      <c r="A29" s="10" t="s">
        <v>216</v>
      </c>
      <c r="B29" s="31" t="s">
        <v>217</v>
      </c>
      <c r="C29" s="57">
        <f>SUM(C26:C28)</f>
        <v>3654000</v>
      </c>
      <c r="D29" s="57"/>
      <c r="E29" s="8">
        <f>SUM(E26:E28)</f>
        <v>3654000</v>
      </c>
      <c r="F29" s="57">
        <f>SUM(F26:F28)</f>
        <v>4554000</v>
      </c>
      <c r="G29" s="57"/>
      <c r="H29" s="92">
        <f>SUM(H26:H28)</f>
        <v>4554000</v>
      </c>
      <c r="I29" s="66">
        <f>SUM(I26:I28)</f>
        <v>1070000</v>
      </c>
      <c r="J29" s="66">
        <f>SUM(J26:J28)</f>
        <v>1070000</v>
      </c>
      <c r="K29" s="57">
        <f>SUM(K26:K28)</f>
        <v>1750000</v>
      </c>
      <c r="L29" s="57"/>
      <c r="M29" s="8">
        <f>SUM(K29:L29)</f>
        <v>1750000</v>
      </c>
      <c r="N29" s="8">
        <f>SUM(N26:N28)</f>
        <v>2000000</v>
      </c>
      <c r="O29" s="8"/>
      <c r="P29" s="8">
        <f t="shared" si="3"/>
        <v>2000000</v>
      </c>
      <c r="Q29" s="66">
        <f>SUM(Q26:Q28)</f>
        <v>650000</v>
      </c>
      <c r="R29" s="66">
        <f>SUM(R26:R28)</f>
        <v>650000</v>
      </c>
      <c r="S29" s="8">
        <f t="shared" si="7"/>
        <v>7124000</v>
      </c>
      <c r="T29" s="8">
        <f t="shared" si="6"/>
        <v>8274000</v>
      </c>
    </row>
    <row r="30" spans="1:20" x14ac:dyDescent="0.3">
      <c r="A30" s="9" t="s">
        <v>218</v>
      </c>
      <c r="B30" s="30" t="s">
        <v>219</v>
      </c>
      <c r="C30" s="57">
        <v>804000</v>
      </c>
      <c r="D30" s="65"/>
      <c r="E30" s="8">
        <f t="shared" si="9"/>
        <v>804000</v>
      </c>
      <c r="F30" s="57">
        <v>1204000</v>
      </c>
      <c r="G30" s="65"/>
      <c r="H30" s="92">
        <f t="shared" ref="H30:H39" si="10">SUM(F30:G30)</f>
        <v>1204000</v>
      </c>
      <c r="I30" s="66">
        <v>155000</v>
      </c>
      <c r="J30" s="66">
        <v>205000</v>
      </c>
      <c r="K30" s="57">
        <v>650000</v>
      </c>
      <c r="L30" s="57"/>
      <c r="M30" s="8">
        <f>SUM(K30:L30)</f>
        <v>650000</v>
      </c>
      <c r="N30" s="8">
        <v>850000</v>
      </c>
      <c r="O30" s="8"/>
      <c r="P30" s="8">
        <f t="shared" si="3"/>
        <v>850000</v>
      </c>
      <c r="Q30" s="66"/>
      <c r="R30" s="66"/>
      <c r="S30" s="8">
        <f t="shared" si="7"/>
        <v>1609000</v>
      </c>
      <c r="T30" s="8">
        <f t="shared" si="6"/>
        <v>2259000</v>
      </c>
    </row>
    <row r="31" spans="1:20" x14ac:dyDescent="0.3">
      <c r="A31" s="9" t="s">
        <v>220</v>
      </c>
      <c r="B31" s="30" t="s">
        <v>221</v>
      </c>
      <c r="C31" s="57">
        <v>1011000</v>
      </c>
      <c r="D31" s="65"/>
      <c r="E31" s="8">
        <f t="shared" si="9"/>
        <v>1011000</v>
      </c>
      <c r="F31" s="57">
        <v>1011000</v>
      </c>
      <c r="G31" s="65"/>
      <c r="H31" s="92">
        <f t="shared" si="10"/>
        <v>1011000</v>
      </c>
      <c r="I31" s="66">
        <v>52000</v>
      </c>
      <c r="J31" s="66">
        <v>52000</v>
      </c>
      <c r="K31" s="57"/>
      <c r="L31" s="57"/>
      <c r="M31" s="8">
        <f>SUM(K31:L31)</f>
        <v>0</v>
      </c>
      <c r="N31" s="8"/>
      <c r="O31" s="8"/>
      <c r="P31" s="8">
        <f t="shared" si="3"/>
        <v>0</v>
      </c>
      <c r="Q31" s="66"/>
      <c r="R31" s="66"/>
      <c r="S31" s="8">
        <f t="shared" si="7"/>
        <v>1063000</v>
      </c>
      <c r="T31" s="8">
        <f t="shared" si="6"/>
        <v>1063000</v>
      </c>
    </row>
    <row r="32" spans="1:20" ht="15" customHeight="1" x14ac:dyDescent="0.3">
      <c r="A32" s="10" t="s">
        <v>222</v>
      </c>
      <c r="B32" s="31" t="s">
        <v>223</v>
      </c>
      <c r="C32" s="57">
        <f>SUM(C30:C31)</f>
        <v>1815000</v>
      </c>
      <c r="D32" s="57"/>
      <c r="E32" s="8">
        <f t="shared" si="9"/>
        <v>1815000</v>
      </c>
      <c r="F32" s="57">
        <f>SUM(F30:F31)</f>
        <v>2215000</v>
      </c>
      <c r="G32" s="57"/>
      <c r="H32" s="92">
        <f t="shared" si="10"/>
        <v>2215000</v>
      </c>
      <c r="I32" s="66">
        <f>SUM(I30:I31)</f>
        <v>207000</v>
      </c>
      <c r="J32" s="66">
        <f>SUM(J30:J31)</f>
        <v>257000</v>
      </c>
      <c r="K32" s="57">
        <f>SUM(K30:K31)</f>
        <v>650000</v>
      </c>
      <c r="L32" s="57"/>
      <c r="M32" s="8">
        <f>SUM(K32:L32)</f>
        <v>650000</v>
      </c>
      <c r="N32" s="8">
        <f>SUM(N30:N31)</f>
        <v>850000</v>
      </c>
      <c r="O32" s="8"/>
      <c r="P32" s="8">
        <f>SUM(P30:P31)</f>
        <v>850000</v>
      </c>
      <c r="Q32" s="66">
        <f>SUM(Q30:Q31)</f>
        <v>0</v>
      </c>
      <c r="R32" s="66">
        <f>SUM(R30:R31)</f>
        <v>0</v>
      </c>
      <c r="S32" s="8">
        <f t="shared" si="7"/>
        <v>2672000</v>
      </c>
      <c r="T32" s="8">
        <f t="shared" si="6"/>
        <v>3322000</v>
      </c>
    </row>
    <row r="33" spans="1:20" x14ac:dyDescent="0.3">
      <c r="A33" s="9" t="s">
        <v>224</v>
      </c>
      <c r="B33" s="30" t="s">
        <v>225</v>
      </c>
      <c r="C33" s="57">
        <v>8419000</v>
      </c>
      <c r="D33" s="65"/>
      <c r="E33" s="8">
        <f t="shared" si="9"/>
        <v>8419000</v>
      </c>
      <c r="F33" s="57">
        <v>13300000</v>
      </c>
      <c r="G33" s="65"/>
      <c r="H33" s="92">
        <f t="shared" si="10"/>
        <v>13300000</v>
      </c>
      <c r="I33" s="66">
        <v>2158000</v>
      </c>
      <c r="J33" s="66">
        <v>2258000</v>
      </c>
      <c r="K33" s="57"/>
      <c r="L33" s="57"/>
      <c r="M33" s="8"/>
      <c r="N33" s="8"/>
      <c r="O33" s="8"/>
      <c r="P33" s="8">
        <f t="shared" si="3"/>
        <v>0</v>
      </c>
      <c r="Q33" s="66">
        <v>300000</v>
      </c>
      <c r="R33" s="66">
        <v>300000</v>
      </c>
      <c r="S33" s="8">
        <f t="shared" si="7"/>
        <v>10877000</v>
      </c>
      <c r="T33" s="8">
        <f t="shared" si="6"/>
        <v>15858000</v>
      </c>
    </row>
    <row r="34" spans="1:20" x14ac:dyDescent="0.3">
      <c r="A34" s="9" t="s">
        <v>226</v>
      </c>
      <c r="B34" s="30" t="s">
        <v>227</v>
      </c>
      <c r="C34" s="57">
        <v>17915000</v>
      </c>
      <c r="D34" s="65"/>
      <c r="E34" s="8">
        <f t="shared" si="9"/>
        <v>17915000</v>
      </c>
      <c r="F34" s="57">
        <v>24915000</v>
      </c>
      <c r="G34" s="65"/>
      <c r="H34" s="92">
        <f t="shared" si="10"/>
        <v>24915000</v>
      </c>
      <c r="I34" s="66">
        <v>9900000</v>
      </c>
      <c r="J34" s="66">
        <v>11412000</v>
      </c>
      <c r="K34" s="57"/>
      <c r="L34" s="57"/>
      <c r="M34" s="8"/>
      <c r="N34" s="8"/>
      <c r="O34" s="8"/>
      <c r="P34" s="8">
        <f t="shared" si="3"/>
        <v>0</v>
      </c>
      <c r="Q34" s="66">
        <v>1000000</v>
      </c>
      <c r="R34" s="66">
        <v>1000000</v>
      </c>
      <c r="S34" s="8">
        <f t="shared" si="7"/>
        <v>28815000</v>
      </c>
      <c r="T34" s="8">
        <f t="shared" si="6"/>
        <v>37327000</v>
      </c>
    </row>
    <row r="35" spans="1:20" x14ac:dyDescent="0.3">
      <c r="A35" s="9" t="s">
        <v>228</v>
      </c>
      <c r="B35" s="30" t="s">
        <v>229</v>
      </c>
      <c r="C35" s="57">
        <v>1900000</v>
      </c>
      <c r="D35" s="65"/>
      <c r="E35" s="8">
        <f t="shared" si="9"/>
        <v>1900000</v>
      </c>
      <c r="F35" s="57">
        <v>2374000</v>
      </c>
      <c r="G35" s="65"/>
      <c r="H35" s="92">
        <f t="shared" si="10"/>
        <v>2374000</v>
      </c>
      <c r="I35" s="66"/>
      <c r="J35" s="66"/>
      <c r="K35" s="57"/>
      <c r="L35" s="57"/>
      <c r="M35" s="8"/>
      <c r="N35" s="8"/>
      <c r="O35" s="8"/>
      <c r="P35" s="8">
        <f t="shared" si="3"/>
        <v>0</v>
      </c>
      <c r="Q35" s="66"/>
      <c r="R35" s="66"/>
      <c r="S35" s="8">
        <f t="shared" si="7"/>
        <v>1900000</v>
      </c>
      <c r="T35" s="8">
        <f t="shared" si="6"/>
        <v>2374000</v>
      </c>
    </row>
    <row r="36" spans="1:20" x14ac:dyDescent="0.3">
      <c r="A36" s="9" t="s">
        <v>230</v>
      </c>
      <c r="B36" s="30" t="s">
        <v>231</v>
      </c>
      <c r="C36" s="57">
        <v>6742000</v>
      </c>
      <c r="D36" s="65"/>
      <c r="E36" s="8">
        <f t="shared" si="9"/>
        <v>6742000</v>
      </c>
      <c r="F36" s="57">
        <v>6742000</v>
      </c>
      <c r="G36" s="65"/>
      <c r="H36" s="92">
        <f t="shared" si="10"/>
        <v>6742000</v>
      </c>
      <c r="I36" s="66">
        <v>700000</v>
      </c>
      <c r="J36" s="66">
        <v>700000</v>
      </c>
      <c r="K36" s="57">
        <v>800000</v>
      </c>
      <c r="L36" s="57"/>
      <c r="M36" s="8">
        <f>SUM(K36:L36)</f>
        <v>800000</v>
      </c>
      <c r="N36" s="8">
        <v>600000</v>
      </c>
      <c r="O36" s="8"/>
      <c r="P36" s="8">
        <f t="shared" si="3"/>
        <v>600000</v>
      </c>
      <c r="Q36" s="66"/>
      <c r="R36" s="66"/>
      <c r="S36" s="8">
        <f t="shared" si="7"/>
        <v>8242000</v>
      </c>
      <c r="T36" s="8">
        <f t="shared" si="6"/>
        <v>8042000</v>
      </c>
    </row>
    <row r="37" spans="1:20" x14ac:dyDescent="0.3">
      <c r="A37" s="34" t="s">
        <v>232</v>
      </c>
      <c r="B37" s="30" t="s">
        <v>233</v>
      </c>
      <c r="C37" s="57">
        <v>269000</v>
      </c>
      <c r="D37" s="65"/>
      <c r="E37" s="8">
        <f t="shared" si="9"/>
        <v>269000</v>
      </c>
      <c r="F37" s="57">
        <v>349000</v>
      </c>
      <c r="G37" s="65"/>
      <c r="H37" s="92">
        <f t="shared" si="10"/>
        <v>349000</v>
      </c>
      <c r="I37" s="66"/>
      <c r="J37" s="66"/>
      <c r="K37" s="57"/>
      <c r="L37" s="57"/>
      <c r="M37" s="8"/>
      <c r="N37" s="8"/>
      <c r="O37" s="8"/>
      <c r="P37" s="8">
        <f t="shared" si="3"/>
        <v>0</v>
      </c>
      <c r="Q37" s="66"/>
      <c r="R37" s="66"/>
      <c r="S37" s="8">
        <f t="shared" si="7"/>
        <v>269000</v>
      </c>
      <c r="T37" s="8">
        <f t="shared" si="6"/>
        <v>349000</v>
      </c>
    </row>
    <row r="38" spans="1:20" x14ac:dyDescent="0.3">
      <c r="A38" s="7" t="s">
        <v>234</v>
      </c>
      <c r="B38" s="30" t="s">
        <v>235</v>
      </c>
      <c r="C38" s="57">
        <v>28000000</v>
      </c>
      <c r="D38" s="65"/>
      <c r="E38" s="8">
        <f t="shared" si="9"/>
        <v>28000000</v>
      </c>
      <c r="F38" s="57">
        <v>26800000</v>
      </c>
      <c r="G38" s="65"/>
      <c r="H38" s="92">
        <f t="shared" si="10"/>
        <v>26800000</v>
      </c>
      <c r="I38" s="66">
        <v>700000</v>
      </c>
      <c r="J38" s="66">
        <v>1400000</v>
      </c>
      <c r="K38" s="57">
        <v>1576000</v>
      </c>
      <c r="L38" s="57"/>
      <c r="M38" s="8">
        <f>SUM(K38:L38)</f>
        <v>1576000</v>
      </c>
      <c r="N38" s="8">
        <v>1650000</v>
      </c>
      <c r="O38" s="8"/>
      <c r="P38" s="8">
        <f t="shared" si="3"/>
        <v>1650000</v>
      </c>
      <c r="Q38" s="66"/>
      <c r="R38" s="66"/>
      <c r="S38" s="8">
        <f t="shared" si="7"/>
        <v>30276000</v>
      </c>
      <c r="T38" s="8">
        <f t="shared" si="6"/>
        <v>29850000</v>
      </c>
    </row>
    <row r="39" spans="1:20" x14ac:dyDescent="0.3">
      <c r="A39" s="9" t="s">
        <v>236</v>
      </c>
      <c r="B39" s="30" t="s">
        <v>237</v>
      </c>
      <c r="C39" s="57">
        <v>34463995</v>
      </c>
      <c r="D39" s="65"/>
      <c r="E39" s="8">
        <f t="shared" si="9"/>
        <v>34463995</v>
      </c>
      <c r="F39" s="57">
        <v>45000000</v>
      </c>
      <c r="G39" s="65"/>
      <c r="H39" s="92">
        <f t="shared" si="10"/>
        <v>45000000</v>
      </c>
      <c r="I39" s="66">
        <v>500000</v>
      </c>
      <c r="J39" s="66">
        <v>900000</v>
      </c>
      <c r="K39" s="57">
        <v>1800000</v>
      </c>
      <c r="L39" s="57"/>
      <c r="M39" s="8">
        <f>SUM(K39:L39)</f>
        <v>1800000</v>
      </c>
      <c r="N39" s="8">
        <v>1800000</v>
      </c>
      <c r="O39" s="8"/>
      <c r="P39" s="8">
        <f t="shared" si="3"/>
        <v>1800000</v>
      </c>
      <c r="Q39" s="66">
        <v>200000</v>
      </c>
      <c r="R39" s="66">
        <v>200000</v>
      </c>
      <c r="S39" s="8">
        <f t="shared" si="7"/>
        <v>36963995</v>
      </c>
      <c r="T39" s="8">
        <f t="shared" si="6"/>
        <v>47900000</v>
      </c>
    </row>
    <row r="40" spans="1:20" x14ac:dyDescent="0.3">
      <c r="A40" s="10" t="s">
        <v>238</v>
      </c>
      <c r="B40" s="31" t="s">
        <v>239</v>
      </c>
      <c r="C40" s="57">
        <f t="shared" ref="C40:P40" si="11">SUM(C33:C39)</f>
        <v>97708995</v>
      </c>
      <c r="D40" s="65">
        <f t="shared" si="11"/>
        <v>0</v>
      </c>
      <c r="E40" s="8">
        <f t="shared" si="11"/>
        <v>97708995</v>
      </c>
      <c r="F40" s="8">
        <f>SUM(F33:F39)</f>
        <v>119480000</v>
      </c>
      <c r="G40" s="8">
        <f t="shared" si="11"/>
        <v>0</v>
      </c>
      <c r="H40" s="92">
        <f t="shared" si="11"/>
        <v>119480000</v>
      </c>
      <c r="I40" s="66">
        <f>SUM(I33:I39)</f>
        <v>13958000</v>
      </c>
      <c r="J40" s="66">
        <f>SUM(J33:J39)</f>
        <v>16670000</v>
      </c>
      <c r="K40" s="8">
        <f t="shared" si="11"/>
        <v>4176000</v>
      </c>
      <c r="L40" s="8">
        <f t="shared" si="11"/>
        <v>0</v>
      </c>
      <c r="M40" s="8">
        <f t="shared" si="11"/>
        <v>4176000</v>
      </c>
      <c r="N40" s="8">
        <f t="shared" si="11"/>
        <v>4050000</v>
      </c>
      <c r="O40" s="8">
        <f t="shared" si="11"/>
        <v>0</v>
      </c>
      <c r="P40" s="8">
        <f t="shared" si="11"/>
        <v>4050000</v>
      </c>
      <c r="Q40" s="66">
        <f>SUM(Q33:Q39)</f>
        <v>1500000</v>
      </c>
      <c r="R40" s="66">
        <f>SUM(R33:R39)</f>
        <v>1500000</v>
      </c>
      <c r="S40" s="8">
        <f t="shared" si="7"/>
        <v>117342995</v>
      </c>
      <c r="T40" s="8">
        <f t="shared" si="6"/>
        <v>141700000</v>
      </c>
    </row>
    <row r="41" spans="1:20" x14ac:dyDescent="0.3">
      <c r="A41" s="9" t="s">
        <v>240</v>
      </c>
      <c r="B41" s="30" t="s">
        <v>241</v>
      </c>
      <c r="C41" s="57">
        <v>712000</v>
      </c>
      <c r="D41" s="65"/>
      <c r="E41" s="8">
        <f>SUM(C41:D41)</f>
        <v>712000</v>
      </c>
      <c r="F41" s="57">
        <v>712000</v>
      </c>
      <c r="G41" s="65"/>
      <c r="H41" s="92">
        <f>SUM(F41:G41)</f>
        <v>712000</v>
      </c>
      <c r="I41" s="66">
        <v>0</v>
      </c>
      <c r="J41" s="66">
        <v>15000</v>
      </c>
      <c r="K41" s="57">
        <v>200000</v>
      </c>
      <c r="L41" s="57"/>
      <c r="M41" s="8">
        <f>SUM(K41:L41)</f>
        <v>200000</v>
      </c>
      <c r="N41" s="8">
        <v>200000</v>
      </c>
      <c r="O41" s="8"/>
      <c r="P41" s="8">
        <f t="shared" si="3"/>
        <v>200000</v>
      </c>
      <c r="Q41" s="66"/>
      <c r="R41" s="66"/>
      <c r="S41" s="8">
        <f t="shared" si="7"/>
        <v>912000</v>
      </c>
      <c r="T41" s="8">
        <f t="shared" si="6"/>
        <v>927000</v>
      </c>
    </row>
    <row r="42" spans="1:20" x14ac:dyDescent="0.3">
      <c r="A42" s="9" t="s">
        <v>242</v>
      </c>
      <c r="B42" s="30" t="s">
        <v>243</v>
      </c>
      <c r="C42" s="57"/>
      <c r="D42" s="65"/>
      <c r="E42" s="8"/>
      <c r="F42" s="57"/>
      <c r="G42" s="65"/>
      <c r="H42" s="92"/>
      <c r="I42" s="66"/>
      <c r="J42" s="66"/>
      <c r="K42" s="57"/>
      <c r="L42" s="57"/>
      <c r="M42" s="8"/>
      <c r="N42" s="8"/>
      <c r="O42" s="8"/>
      <c r="P42" s="8">
        <f t="shared" si="3"/>
        <v>0</v>
      </c>
      <c r="Q42" s="66"/>
      <c r="R42" s="66"/>
      <c r="S42" s="8">
        <f t="shared" si="7"/>
        <v>0</v>
      </c>
      <c r="T42" s="8">
        <f t="shared" si="6"/>
        <v>0</v>
      </c>
    </row>
    <row r="43" spans="1:20" x14ac:dyDescent="0.3">
      <c r="A43" s="10" t="s">
        <v>244</v>
      </c>
      <c r="B43" s="31" t="s">
        <v>245</v>
      </c>
      <c r="C43" s="57">
        <f>SUM(C41:C42)</f>
        <v>712000</v>
      </c>
      <c r="D43" s="65"/>
      <c r="E43" s="8">
        <f>SUM(C43:D43)</f>
        <v>712000</v>
      </c>
      <c r="F43" s="57">
        <f>SUM(F41:F42)</f>
        <v>712000</v>
      </c>
      <c r="G43" s="65"/>
      <c r="H43" s="92">
        <f>SUM(F43:G43)</f>
        <v>712000</v>
      </c>
      <c r="I43" s="66">
        <f>SUM(I41:I42)</f>
        <v>0</v>
      </c>
      <c r="J43" s="66">
        <f>SUM(J41:J42)</f>
        <v>15000</v>
      </c>
      <c r="K43" s="57">
        <f>SUM(K41:K42)</f>
        <v>200000</v>
      </c>
      <c r="L43" s="57"/>
      <c r="M43" s="8">
        <f>SUM(K43:L43)</f>
        <v>200000</v>
      </c>
      <c r="N43" s="8">
        <f>SUM(N41:N42)</f>
        <v>200000</v>
      </c>
      <c r="O43" s="8"/>
      <c r="P43" s="8">
        <f t="shared" si="3"/>
        <v>200000</v>
      </c>
      <c r="Q43" s="66">
        <f>SUM(Q41:Q42)</f>
        <v>0</v>
      </c>
      <c r="R43" s="66">
        <f>SUM(R41:R42)</f>
        <v>0</v>
      </c>
      <c r="S43" s="8">
        <f t="shared" si="7"/>
        <v>912000</v>
      </c>
      <c r="T43" s="8">
        <f t="shared" si="6"/>
        <v>927000</v>
      </c>
    </row>
    <row r="44" spans="1:20" ht="26.4" x14ac:dyDescent="0.3">
      <c r="A44" s="9" t="s">
        <v>246</v>
      </c>
      <c r="B44" s="30" t="s">
        <v>247</v>
      </c>
      <c r="C44" s="57">
        <v>16666600</v>
      </c>
      <c r="D44" s="65"/>
      <c r="E44" s="8">
        <f t="shared" si="9"/>
        <v>16666600</v>
      </c>
      <c r="F44" s="57">
        <v>17000000</v>
      </c>
      <c r="G44" s="65"/>
      <c r="H44" s="92">
        <f>SUM(F44:G44)</f>
        <v>17000000</v>
      </c>
      <c r="I44" s="66">
        <v>3898000</v>
      </c>
      <c r="J44" s="66">
        <v>4580000</v>
      </c>
      <c r="K44" s="57">
        <v>1600000</v>
      </c>
      <c r="L44" s="57"/>
      <c r="M44" s="8">
        <f>SUM(K44:L44)</f>
        <v>1600000</v>
      </c>
      <c r="N44" s="8">
        <v>1488587</v>
      </c>
      <c r="O44" s="8"/>
      <c r="P44" s="8">
        <f t="shared" si="3"/>
        <v>1488587</v>
      </c>
      <c r="Q44" s="66">
        <v>580000</v>
      </c>
      <c r="R44" s="66">
        <v>580000</v>
      </c>
      <c r="S44" s="8">
        <f t="shared" si="7"/>
        <v>22744600</v>
      </c>
      <c r="T44" s="8">
        <f t="shared" si="6"/>
        <v>23648587</v>
      </c>
    </row>
    <row r="45" spans="1:20" x14ac:dyDescent="0.3">
      <c r="A45" s="9" t="s">
        <v>248</v>
      </c>
      <c r="B45" s="30" t="s">
        <v>249</v>
      </c>
      <c r="C45" s="57">
        <v>23000000</v>
      </c>
      <c r="D45" s="65"/>
      <c r="E45" s="8">
        <f t="shared" si="9"/>
        <v>23000000</v>
      </c>
      <c r="F45" s="57">
        <v>90000000</v>
      </c>
      <c r="G45" s="65"/>
      <c r="H45" s="92">
        <f>SUM(F45:G45)</f>
        <v>90000000</v>
      </c>
      <c r="I45" s="66">
        <v>26000</v>
      </c>
      <c r="J45" s="66">
        <v>26000</v>
      </c>
      <c r="K45" s="57"/>
      <c r="L45" s="57"/>
      <c r="M45" s="8"/>
      <c r="N45" s="8"/>
      <c r="O45" s="8"/>
      <c r="P45" s="8">
        <f t="shared" si="3"/>
        <v>0</v>
      </c>
      <c r="Q45" s="66"/>
      <c r="R45" s="66"/>
      <c r="S45" s="8">
        <f t="shared" si="7"/>
        <v>23026000</v>
      </c>
      <c r="T45" s="8">
        <f t="shared" si="6"/>
        <v>90026000</v>
      </c>
    </row>
    <row r="46" spans="1:20" x14ac:dyDescent="0.3">
      <c r="A46" s="9" t="s">
        <v>250</v>
      </c>
      <c r="B46" s="30" t="s">
        <v>251</v>
      </c>
      <c r="C46" s="57"/>
      <c r="D46" s="65"/>
      <c r="E46" s="8"/>
      <c r="F46" s="57"/>
      <c r="G46" s="65"/>
      <c r="H46" s="92">
        <f>SUM(F46:G46)</f>
        <v>0</v>
      </c>
      <c r="I46" s="66"/>
      <c r="J46" s="66"/>
      <c r="K46" s="57"/>
      <c r="L46" s="57"/>
      <c r="M46" s="8"/>
      <c r="N46" s="8"/>
      <c r="O46" s="8"/>
      <c r="P46" s="8">
        <f t="shared" si="3"/>
        <v>0</v>
      </c>
      <c r="Q46" s="66"/>
      <c r="R46" s="66"/>
      <c r="S46" s="8">
        <f t="shared" si="7"/>
        <v>0</v>
      </c>
      <c r="T46" s="8">
        <f t="shared" si="6"/>
        <v>0</v>
      </c>
    </row>
    <row r="47" spans="1:20" x14ac:dyDescent="0.3">
      <c r="A47" s="9" t="s">
        <v>252</v>
      </c>
      <c r="B47" s="30" t="s">
        <v>253</v>
      </c>
      <c r="C47" s="57"/>
      <c r="D47" s="65"/>
      <c r="E47" s="8"/>
      <c r="F47" s="57"/>
      <c r="G47" s="65"/>
      <c r="H47" s="92"/>
      <c r="I47" s="66"/>
      <c r="J47" s="66"/>
      <c r="K47" s="57"/>
      <c r="L47" s="57"/>
      <c r="M47" s="8"/>
      <c r="N47" s="8"/>
      <c r="O47" s="8"/>
      <c r="P47" s="8">
        <f t="shared" si="3"/>
        <v>0</v>
      </c>
      <c r="Q47" s="66"/>
      <c r="R47" s="66"/>
      <c r="S47" s="8">
        <f t="shared" si="7"/>
        <v>0</v>
      </c>
      <c r="T47" s="8">
        <f t="shared" si="6"/>
        <v>0</v>
      </c>
    </row>
    <row r="48" spans="1:20" x14ac:dyDescent="0.3">
      <c r="A48" s="9" t="s">
        <v>254</v>
      </c>
      <c r="B48" s="30" t="s">
        <v>255</v>
      </c>
      <c r="C48" s="57">
        <v>100000</v>
      </c>
      <c r="D48" s="65"/>
      <c r="E48" s="8">
        <f t="shared" si="9"/>
        <v>100000</v>
      </c>
      <c r="F48" s="57">
        <v>2500000</v>
      </c>
      <c r="G48" s="65"/>
      <c r="H48" s="92">
        <f>SUM(F48:G48)</f>
        <v>2500000</v>
      </c>
      <c r="I48" s="66">
        <v>5000</v>
      </c>
      <c r="J48" s="66">
        <v>225000</v>
      </c>
      <c r="K48" s="259"/>
      <c r="L48" s="259"/>
      <c r="M48" s="259"/>
      <c r="N48" s="8">
        <v>15000</v>
      </c>
      <c r="O48" s="8"/>
      <c r="P48" s="8">
        <f t="shared" si="3"/>
        <v>15000</v>
      </c>
      <c r="Q48" s="66">
        <v>15000</v>
      </c>
      <c r="R48" s="66">
        <v>15000</v>
      </c>
      <c r="S48" s="8">
        <f t="shared" si="7"/>
        <v>120000</v>
      </c>
      <c r="T48" s="8">
        <f>H48+J48+P48+R48</f>
        <v>2755000</v>
      </c>
    </row>
    <row r="49" spans="1:20" x14ac:dyDescent="0.3">
      <c r="A49" s="10" t="s">
        <v>256</v>
      </c>
      <c r="B49" s="31" t="s">
        <v>257</v>
      </c>
      <c r="C49" s="57">
        <f t="shared" ref="C49:J49" si="12">SUM(C44:C48)</f>
        <v>39766600</v>
      </c>
      <c r="D49" s="57">
        <f t="shared" si="12"/>
        <v>0</v>
      </c>
      <c r="E49" s="8">
        <f t="shared" si="12"/>
        <v>39766600</v>
      </c>
      <c r="F49" s="57">
        <f>SUM(F44:F48)</f>
        <v>109500000</v>
      </c>
      <c r="G49" s="57">
        <f t="shared" si="12"/>
        <v>0</v>
      </c>
      <c r="H49" s="92">
        <f t="shared" si="12"/>
        <v>109500000</v>
      </c>
      <c r="I49" s="66">
        <f t="shared" si="12"/>
        <v>3929000</v>
      </c>
      <c r="J49" s="66">
        <f t="shared" si="12"/>
        <v>4831000</v>
      </c>
      <c r="K49" s="57">
        <f>SUM(K44:K48)</f>
        <v>1600000</v>
      </c>
      <c r="L49" s="57"/>
      <c r="M49" s="8">
        <f>SUM(K49:L49)</f>
        <v>1600000</v>
      </c>
      <c r="N49" s="8">
        <f>SUM(N44:N48)</f>
        <v>1503587</v>
      </c>
      <c r="O49" s="8"/>
      <c r="P49" s="8">
        <f t="shared" si="3"/>
        <v>1503587</v>
      </c>
      <c r="Q49" s="66">
        <f>SUM(Q44:Q48)</f>
        <v>595000</v>
      </c>
      <c r="R49" s="66">
        <f>SUM(R44:R48)</f>
        <v>595000</v>
      </c>
      <c r="S49" s="8">
        <f t="shared" si="7"/>
        <v>45890600</v>
      </c>
      <c r="T49" s="8">
        <f t="shared" si="6"/>
        <v>116429587</v>
      </c>
    </row>
    <row r="50" spans="1:20" x14ac:dyDescent="0.3">
      <c r="A50" s="11" t="s">
        <v>258</v>
      </c>
      <c r="B50" s="33" t="s">
        <v>259</v>
      </c>
      <c r="C50" s="59">
        <f>C29+C32+C40+C43+C49</f>
        <v>143656595</v>
      </c>
      <c r="D50" s="59">
        <f t="shared" ref="D50:N50" si="13">D29+D32+D40+D43+D49</f>
        <v>0</v>
      </c>
      <c r="E50" s="59">
        <f t="shared" si="13"/>
        <v>143656595</v>
      </c>
      <c r="F50" s="59">
        <f t="shared" si="13"/>
        <v>236461000</v>
      </c>
      <c r="G50" s="57">
        <f>G29+G32+G40+G43+G49</f>
        <v>0</v>
      </c>
      <c r="H50" s="93">
        <f>H29+H32+H40+H43+H49</f>
        <v>236461000</v>
      </c>
      <c r="I50" s="57">
        <f t="shared" si="13"/>
        <v>19164000</v>
      </c>
      <c r="J50" s="57">
        <f t="shared" si="13"/>
        <v>22843000</v>
      </c>
      <c r="K50" s="57">
        <f t="shared" si="13"/>
        <v>8376000</v>
      </c>
      <c r="L50" s="57">
        <f t="shared" si="13"/>
        <v>0</v>
      </c>
      <c r="M50" s="59">
        <f t="shared" si="13"/>
        <v>8376000</v>
      </c>
      <c r="N50" s="59">
        <f t="shared" si="13"/>
        <v>8603587</v>
      </c>
      <c r="O50" s="59"/>
      <c r="P50" s="8">
        <f t="shared" si="3"/>
        <v>8603587</v>
      </c>
      <c r="Q50" s="57">
        <f>Q29+Q32+Q40+Q43+Q49</f>
        <v>2745000</v>
      </c>
      <c r="R50" s="57">
        <f>R29+R32+R40+R43+R49</f>
        <v>2745000</v>
      </c>
      <c r="S50" s="8">
        <f t="shared" si="7"/>
        <v>173941595</v>
      </c>
      <c r="T50" s="8">
        <f t="shared" si="6"/>
        <v>270652587</v>
      </c>
    </row>
    <row r="51" spans="1:20" x14ac:dyDescent="0.3">
      <c r="A51" s="13" t="s">
        <v>260</v>
      </c>
      <c r="B51" s="30" t="s">
        <v>261</v>
      </c>
      <c r="C51" s="57"/>
      <c r="D51" s="65"/>
      <c r="E51" s="8"/>
      <c r="F51" s="57"/>
      <c r="G51" s="65"/>
      <c r="H51" s="92"/>
      <c r="I51" s="66"/>
      <c r="J51" s="66"/>
      <c r="K51" s="57"/>
      <c r="L51" s="57"/>
      <c r="M51" s="8"/>
      <c r="N51" s="8"/>
      <c r="O51" s="8"/>
      <c r="P51" s="8">
        <f t="shared" si="3"/>
        <v>0</v>
      </c>
      <c r="Q51" s="66"/>
      <c r="R51" s="66"/>
      <c r="S51" s="8">
        <f t="shared" si="7"/>
        <v>0</v>
      </c>
      <c r="T51" s="8">
        <f t="shared" si="6"/>
        <v>0</v>
      </c>
    </row>
    <row r="52" spans="1:20" x14ac:dyDescent="0.3">
      <c r="A52" s="13" t="s">
        <v>262</v>
      </c>
      <c r="B52" s="30" t="s">
        <v>263</v>
      </c>
      <c r="C52" s="57"/>
      <c r="D52" s="65"/>
      <c r="E52" s="8"/>
      <c r="F52" s="57"/>
      <c r="G52" s="65"/>
      <c r="H52" s="92"/>
      <c r="I52" s="66"/>
      <c r="J52" s="66"/>
      <c r="K52" s="57"/>
      <c r="L52" s="57"/>
      <c r="M52" s="8"/>
      <c r="N52" s="8"/>
      <c r="O52" s="8"/>
      <c r="P52" s="8">
        <f t="shared" si="3"/>
        <v>0</v>
      </c>
      <c r="Q52" s="66"/>
      <c r="R52" s="66"/>
      <c r="S52" s="8">
        <f t="shared" si="7"/>
        <v>0</v>
      </c>
      <c r="T52" s="8">
        <f t="shared" si="6"/>
        <v>0</v>
      </c>
    </row>
    <row r="53" spans="1:20" x14ac:dyDescent="0.3">
      <c r="A53" s="35" t="s">
        <v>264</v>
      </c>
      <c r="B53" s="30" t="s">
        <v>265</v>
      </c>
      <c r="C53" s="57"/>
      <c r="D53" s="65"/>
      <c r="E53" s="8"/>
      <c r="F53" s="57"/>
      <c r="G53" s="65"/>
      <c r="H53" s="92"/>
      <c r="I53" s="66"/>
      <c r="J53" s="66"/>
      <c r="K53" s="57"/>
      <c r="L53" s="57"/>
      <c r="M53" s="8"/>
      <c r="N53" s="8"/>
      <c r="O53" s="8"/>
      <c r="P53" s="8">
        <f t="shared" si="3"/>
        <v>0</v>
      </c>
      <c r="Q53" s="66"/>
      <c r="R53" s="66"/>
      <c r="S53" s="8">
        <f t="shared" si="7"/>
        <v>0</v>
      </c>
      <c r="T53" s="8">
        <f t="shared" si="6"/>
        <v>0</v>
      </c>
    </row>
    <row r="54" spans="1:20" ht="26.4" x14ac:dyDescent="0.3">
      <c r="A54" s="35" t="s">
        <v>266</v>
      </c>
      <c r="B54" s="30" t="s">
        <v>267</v>
      </c>
      <c r="C54" s="57"/>
      <c r="D54" s="65"/>
      <c r="E54" s="8"/>
      <c r="F54" s="57"/>
      <c r="G54" s="65"/>
      <c r="H54" s="92"/>
      <c r="I54" s="66"/>
      <c r="J54" s="66"/>
      <c r="K54" s="57"/>
      <c r="L54" s="57"/>
      <c r="M54" s="8"/>
      <c r="N54" s="8"/>
      <c r="O54" s="8"/>
      <c r="P54" s="8">
        <f t="shared" si="3"/>
        <v>0</v>
      </c>
      <c r="Q54" s="66"/>
      <c r="R54" s="66"/>
      <c r="S54" s="8">
        <f t="shared" si="7"/>
        <v>0</v>
      </c>
      <c r="T54" s="8">
        <f t="shared" si="6"/>
        <v>0</v>
      </c>
    </row>
    <row r="55" spans="1:20" ht="26.4" x14ac:dyDescent="0.3">
      <c r="A55" s="35" t="s">
        <v>268</v>
      </c>
      <c r="B55" s="30" t="s">
        <v>269</v>
      </c>
      <c r="C55" s="57"/>
      <c r="D55" s="65"/>
      <c r="E55" s="8"/>
      <c r="F55" s="57"/>
      <c r="G55" s="65"/>
      <c r="H55" s="92"/>
      <c r="I55" s="66"/>
      <c r="J55" s="66"/>
      <c r="K55" s="57"/>
      <c r="L55" s="57"/>
      <c r="M55" s="8"/>
      <c r="N55" s="8"/>
      <c r="O55" s="8"/>
      <c r="P55" s="8">
        <f t="shared" si="3"/>
        <v>0</v>
      </c>
      <c r="Q55" s="66"/>
      <c r="R55" s="66"/>
      <c r="S55" s="8">
        <f t="shared" si="7"/>
        <v>0</v>
      </c>
      <c r="T55" s="8">
        <f t="shared" si="6"/>
        <v>0</v>
      </c>
    </row>
    <row r="56" spans="1:20" x14ac:dyDescent="0.3">
      <c r="A56" s="13" t="s">
        <v>270</v>
      </c>
      <c r="B56" s="30" t="s">
        <v>271</v>
      </c>
      <c r="C56" s="57"/>
      <c r="D56" s="65"/>
      <c r="E56" s="8"/>
      <c r="F56" s="57"/>
      <c r="G56" s="65"/>
      <c r="H56" s="92"/>
      <c r="I56" s="66"/>
      <c r="J56" s="66"/>
      <c r="K56" s="57"/>
      <c r="L56" s="57"/>
      <c r="M56" s="8"/>
      <c r="N56" s="8"/>
      <c r="O56" s="8"/>
      <c r="P56" s="8">
        <f t="shared" si="3"/>
        <v>0</v>
      </c>
      <c r="Q56" s="66"/>
      <c r="R56" s="66"/>
      <c r="S56" s="8">
        <f t="shared" si="7"/>
        <v>0</v>
      </c>
      <c r="T56" s="8">
        <f t="shared" si="6"/>
        <v>0</v>
      </c>
    </row>
    <row r="57" spans="1:20" x14ac:dyDescent="0.3">
      <c r="A57" s="13" t="s">
        <v>272</v>
      </c>
      <c r="B57" s="30" t="s">
        <v>273</v>
      </c>
      <c r="C57" s="57"/>
      <c r="D57" s="65"/>
      <c r="E57" s="8"/>
      <c r="F57" s="57"/>
      <c r="G57" s="65"/>
      <c r="H57" s="92"/>
      <c r="I57" s="66"/>
      <c r="J57" s="66"/>
      <c r="K57" s="57"/>
      <c r="L57" s="57"/>
      <c r="M57" s="8"/>
      <c r="N57" s="8"/>
      <c r="O57" s="8"/>
      <c r="P57" s="8">
        <f t="shared" si="3"/>
        <v>0</v>
      </c>
      <c r="Q57" s="66"/>
      <c r="R57" s="66"/>
      <c r="S57" s="8">
        <f t="shared" si="7"/>
        <v>0</v>
      </c>
      <c r="T57" s="8">
        <f t="shared" si="6"/>
        <v>0</v>
      </c>
    </row>
    <row r="58" spans="1:20" x14ac:dyDescent="0.3">
      <c r="A58" s="13" t="s">
        <v>274</v>
      </c>
      <c r="B58" s="30" t="s">
        <v>275</v>
      </c>
      <c r="C58" s="57"/>
      <c r="D58" s="57">
        <v>4694000</v>
      </c>
      <c r="E58" s="8">
        <f t="shared" si="9"/>
        <v>4694000</v>
      </c>
      <c r="F58" s="57"/>
      <c r="G58" s="57">
        <v>4894000</v>
      </c>
      <c r="H58" s="92">
        <f>SUM(F58:G58)</f>
        <v>4894000</v>
      </c>
      <c r="I58" s="66"/>
      <c r="J58" s="66"/>
      <c r="K58" s="57"/>
      <c r="L58" s="57"/>
      <c r="M58" s="8"/>
      <c r="N58" s="8"/>
      <c r="O58" s="8"/>
      <c r="P58" s="8">
        <f t="shared" si="3"/>
        <v>0</v>
      </c>
      <c r="Q58" s="66"/>
      <c r="R58" s="66"/>
      <c r="S58" s="8">
        <f t="shared" si="7"/>
        <v>4694000</v>
      </c>
      <c r="T58" s="8">
        <f>H58+J58+P58+R58</f>
        <v>4894000</v>
      </c>
    </row>
    <row r="59" spans="1:20" x14ac:dyDescent="0.3">
      <c r="A59" s="14" t="s">
        <v>276</v>
      </c>
      <c r="B59" s="33" t="s">
        <v>277</v>
      </c>
      <c r="C59" s="57">
        <f>SUM(C51:C58)</f>
        <v>0</v>
      </c>
      <c r="D59" s="57">
        <f>SUM(D51:D58)</f>
        <v>4694000</v>
      </c>
      <c r="E59" s="8">
        <f>SUM(C59:D59)</f>
        <v>4694000</v>
      </c>
      <c r="F59" s="57">
        <f>SUM(F51:F58)</f>
        <v>0</v>
      </c>
      <c r="G59" s="57">
        <f>SUM(G51:G58)</f>
        <v>4894000</v>
      </c>
      <c r="H59" s="92">
        <f>SUM(F59:G59)</f>
        <v>4894000</v>
      </c>
      <c r="I59" s="66"/>
      <c r="J59" s="66"/>
      <c r="K59" s="57"/>
      <c r="L59" s="57"/>
      <c r="M59" s="8"/>
      <c r="N59" s="8"/>
      <c r="O59" s="8"/>
      <c r="P59" s="8">
        <f t="shared" si="3"/>
        <v>0</v>
      </c>
      <c r="Q59" s="66"/>
      <c r="R59" s="66"/>
      <c r="S59" s="8">
        <f t="shared" si="7"/>
        <v>4694000</v>
      </c>
      <c r="T59" s="8">
        <f>H59+J59+P59+R59</f>
        <v>4894000</v>
      </c>
    </row>
    <row r="60" spans="1:20" x14ac:dyDescent="0.3">
      <c r="A60" s="36" t="s">
        <v>278</v>
      </c>
      <c r="B60" s="30" t="s">
        <v>279</v>
      </c>
      <c r="C60" s="57">
        <v>0</v>
      </c>
      <c r="D60" s="65"/>
      <c r="E60" s="8">
        <f>SUM(C60:D60)</f>
        <v>0</v>
      </c>
      <c r="F60" s="57"/>
      <c r="G60" s="65"/>
      <c r="H60" s="92">
        <f>SUM(F60:G60)</f>
        <v>0</v>
      </c>
      <c r="I60" s="66"/>
      <c r="J60" s="66"/>
      <c r="K60" s="57"/>
      <c r="L60" s="57"/>
      <c r="M60" s="8"/>
      <c r="N60" s="8"/>
      <c r="O60" s="8"/>
      <c r="P60" s="8">
        <f t="shared" si="3"/>
        <v>0</v>
      </c>
      <c r="Q60" s="66"/>
      <c r="R60" s="66"/>
      <c r="S60" s="8">
        <f t="shared" si="7"/>
        <v>0</v>
      </c>
      <c r="T60" s="8">
        <f t="shared" si="6"/>
        <v>0</v>
      </c>
    </row>
    <row r="61" spans="1:20" ht="26.4" x14ac:dyDescent="0.3">
      <c r="A61" s="227" t="s">
        <v>515</v>
      </c>
      <c r="B61" s="185" t="s">
        <v>512</v>
      </c>
      <c r="C61" s="57"/>
      <c r="D61" s="65"/>
      <c r="E61" s="8"/>
      <c r="F61" s="57"/>
      <c r="G61" s="65"/>
      <c r="H61" s="92"/>
      <c r="I61" s="66"/>
      <c r="J61" s="66"/>
      <c r="K61" s="57"/>
      <c r="L61" s="57"/>
      <c r="M61" s="8"/>
      <c r="N61" s="8"/>
      <c r="O61" s="8"/>
      <c r="P61" s="8"/>
      <c r="Q61" s="66"/>
      <c r="R61" s="66"/>
      <c r="S61" s="8">
        <f t="shared" si="7"/>
        <v>0</v>
      </c>
      <c r="T61" s="8">
        <f t="shared" si="6"/>
        <v>0</v>
      </c>
    </row>
    <row r="62" spans="1:20" ht="26.4" x14ac:dyDescent="0.3">
      <c r="A62" s="227" t="s">
        <v>517</v>
      </c>
      <c r="B62" s="185" t="s">
        <v>513</v>
      </c>
      <c r="C62" s="57">
        <v>105421251</v>
      </c>
      <c r="D62" s="65"/>
      <c r="E62" s="8">
        <f>SUM(C62:D62)</f>
        <v>105421251</v>
      </c>
      <c r="F62" s="57">
        <v>105421251</v>
      </c>
      <c r="G62" s="65"/>
      <c r="H62" s="92">
        <f>SUM(F62:G62)</f>
        <v>105421251</v>
      </c>
      <c r="I62" s="66"/>
      <c r="J62" s="66"/>
      <c r="K62" s="57"/>
      <c r="L62" s="57"/>
      <c r="M62" s="8"/>
      <c r="N62" s="8"/>
      <c r="O62" s="8"/>
      <c r="P62" s="8"/>
      <c r="Q62" s="66"/>
      <c r="R62" s="66"/>
      <c r="S62" s="8">
        <f t="shared" si="7"/>
        <v>105421251</v>
      </c>
      <c r="T62" s="8">
        <f t="shared" si="6"/>
        <v>105421251</v>
      </c>
    </row>
    <row r="63" spans="1:20" x14ac:dyDescent="0.3">
      <c r="A63" s="226" t="s">
        <v>516</v>
      </c>
      <c r="B63" s="185" t="s">
        <v>514</v>
      </c>
      <c r="C63" s="57"/>
      <c r="D63" s="65"/>
      <c r="E63" s="8"/>
      <c r="F63" s="57"/>
      <c r="G63" s="65"/>
      <c r="H63" s="92"/>
      <c r="I63" s="66"/>
      <c r="J63" s="66"/>
      <c r="K63" s="57"/>
      <c r="L63" s="57"/>
      <c r="M63" s="8"/>
      <c r="N63" s="8"/>
      <c r="O63" s="8"/>
      <c r="P63" s="8"/>
      <c r="Q63" s="66"/>
      <c r="R63" s="66"/>
      <c r="S63" s="8">
        <f t="shared" si="7"/>
        <v>0</v>
      </c>
      <c r="T63" s="8">
        <f t="shared" si="6"/>
        <v>0</v>
      </c>
    </row>
    <row r="64" spans="1:20" x14ac:dyDescent="0.3">
      <c r="A64" s="228" t="s">
        <v>593</v>
      </c>
      <c r="B64" s="31" t="s">
        <v>280</v>
      </c>
      <c r="C64" s="57">
        <f>SUM(C61:C63)</f>
        <v>105421251</v>
      </c>
      <c r="D64" s="65"/>
      <c r="E64" s="8">
        <f>SUM(C64:D64)</f>
        <v>105421251</v>
      </c>
      <c r="F64" s="57">
        <f>SUM(F61:F63)</f>
        <v>105421251</v>
      </c>
      <c r="G64" s="65"/>
      <c r="H64" s="92">
        <f>SUM(F64:G64)</f>
        <v>105421251</v>
      </c>
      <c r="I64" s="66"/>
      <c r="J64" s="66"/>
      <c r="K64" s="57"/>
      <c r="L64" s="57"/>
      <c r="M64" s="8"/>
      <c r="N64" s="8"/>
      <c r="O64" s="8"/>
      <c r="P64" s="8">
        <f t="shared" si="3"/>
        <v>0</v>
      </c>
      <c r="Q64" s="66"/>
      <c r="R64" s="66"/>
      <c r="S64" s="8">
        <f t="shared" si="7"/>
        <v>105421251</v>
      </c>
      <c r="T64" s="8">
        <f t="shared" si="6"/>
        <v>105421251</v>
      </c>
    </row>
    <row r="65" spans="1:21" ht="26.4" x14ac:dyDescent="0.3">
      <c r="A65" s="36" t="s">
        <v>281</v>
      </c>
      <c r="B65" s="30" t="s">
        <v>282</v>
      </c>
      <c r="C65" s="57"/>
      <c r="D65" s="65"/>
      <c r="E65" s="8"/>
      <c r="F65" s="57"/>
      <c r="G65" s="65"/>
      <c r="H65" s="92"/>
      <c r="I65" s="66"/>
      <c r="J65" s="66"/>
      <c r="K65" s="57"/>
      <c r="L65" s="57"/>
      <c r="M65" s="8"/>
      <c r="N65" s="8"/>
      <c r="O65" s="8"/>
      <c r="P65" s="8">
        <f t="shared" si="3"/>
        <v>0</v>
      </c>
      <c r="Q65" s="66"/>
      <c r="R65" s="66"/>
      <c r="S65" s="8">
        <f t="shared" si="7"/>
        <v>0</v>
      </c>
      <c r="T65" s="8">
        <f t="shared" si="6"/>
        <v>0</v>
      </c>
    </row>
    <row r="66" spans="1:21" ht="26.4" x14ac:dyDescent="0.3">
      <c r="A66" s="36" t="s">
        <v>283</v>
      </c>
      <c r="B66" s="30" t="s">
        <v>284</v>
      </c>
      <c r="C66" s="57"/>
      <c r="D66" s="65"/>
      <c r="E66" s="8"/>
      <c r="F66" s="57"/>
      <c r="G66" s="65"/>
      <c r="H66" s="92"/>
      <c r="I66" s="66"/>
      <c r="J66" s="66"/>
      <c r="K66" s="57"/>
      <c r="L66" s="57"/>
      <c r="M66" s="8"/>
      <c r="N66" s="8"/>
      <c r="O66" s="8"/>
      <c r="P66" s="8">
        <f t="shared" si="3"/>
        <v>0</v>
      </c>
      <c r="Q66" s="66"/>
      <c r="R66" s="66"/>
      <c r="S66" s="8">
        <f t="shared" si="7"/>
        <v>0</v>
      </c>
      <c r="T66" s="8">
        <f t="shared" si="6"/>
        <v>0</v>
      </c>
    </row>
    <row r="67" spans="1:21" ht="26.4" x14ac:dyDescent="0.3">
      <c r="A67" s="36" t="s">
        <v>285</v>
      </c>
      <c r="B67" s="30" t="s">
        <v>286</v>
      </c>
      <c r="C67" s="57"/>
      <c r="D67" s="65"/>
      <c r="E67" s="8"/>
      <c r="F67" s="57"/>
      <c r="G67" s="65"/>
      <c r="H67" s="92"/>
      <c r="I67" s="66"/>
      <c r="J67" s="66"/>
      <c r="K67" s="57"/>
      <c r="L67" s="57"/>
      <c r="M67" s="8"/>
      <c r="N67" s="8"/>
      <c r="O67" s="8"/>
      <c r="P67" s="8">
        <f t="shared" si="3"/>
        <v>0</v>
      </c>
      <c r="Q67" s="66"/>
      <c r="R67" s="66"/>
      <c r="S67" s="8">
        <f t="shared" si="7"/>
        <v>0</v>
      </c>
      <c r="T67" s="8">
        <f t="shared" si="6"/>
        <v>0</v>
      </c>
    </row>
    <row r="68" spans="1:21" x14ac:dyDescent="0.3">
      <c r="A68" s="36" t="s">
        <v>287</v>
      </c>
      <c r="B68" s="30" t="s">
        <v>288</v>
      </c>
      <c r="C68" s="57">
        <v>4446910</v>
      </c>
      <c r="D68" s="65"/>
      <c r="E68" s="8">
        <f>SUM(C68:D68)</f>
        <v>4446910</v>
      </c>
      <c r="F68" s="57">
        <v>4446910</v>
      </c>
      <c r="G68" s="65"/>
      <c r="H68" s="92">
        <f>SUM(F68:G68)</f>
        <v>4446910</v>
      </c>
      <c r="I68" s="66"/>
      <c r="J68" s="66"/>
      <c r="K68" s="57"/>
      <c r="L68" s="57"/>
      <c r="M68" s="8"/>
      <c r="N68" s="8"/>
      <c r="O68" s="8"/>
      <c r="P68" s="8">
        <f t="shared" si="3"/>
        <v>0</v>
      </c>
      <c r="Q68" s="66"/>
      <c r="R68" s="66"/>
      <c r="S68" s="8">
        <f t="shared" si="7"/>
        <v>4446910</v>
      </c>
      <c r="T68" s="8">
        <f t="shared" si="6"/>
        <v>4446910</v>
      </c>
    </row>
    <row r="69" spans="1:21" ht="26.4" x14ac:dyDescent="0.3">
      <c r="A69" s="36" t="s">
        <v>289</v>
      </c>
      <c r="B69" s="30" t="s">
        <v>290</v>
      </c>
      <c r="C69" s="57"/>
      <c r="D69" s="65"/>
      <c r="E69" s="8"/>
      <c r="F69" s="57"/>
      <c r="G69" s="65"/>
      <c r="H69" s="92"/>
      <c r="I69" s="66"/>
      <c r="J69" s="66"/>
      <c r="K69" s="57"/>
      <c r="L69" s="57"/>
      <c r="M69" s="8"/>
      <c r="N69" s="8"/>
      <c r="O69" s="8"/>
      <c r="P69" s="8">
        <f t="shared" si="3"/>
        <v>0</v>
      </c>
      <c r="Q69" s="66"/>
      <c r="R69" s="66"/>
      <c r="S69" s="8">
        <f t="shared" si="7"/>
        <v>0</v>
      </c>
      <c r="T69" s="8">
        <f t="shared" si="6"/>
        <v>0</v>
      </c>
    </row>
    <row r="70" spans="1:21" ht="26.4" x14ac:dyDescent="0.3">
      <c r="A70" s="36" t="s">
        <v>291</v>
      </c>
      <c r="B70" s="30" t="s">
        <v>292</v>
      </c>
      <c r="C70" s="57">
        <v>237165</v>
      </c>
      <c r="D70" s="57"/>
      <c r="E70" s="57">
        <v>237165</v>
      </c>
      <c r="F70" s="57">
        <v>237165</v>
      </c>
      <c r="G70" s="65"/>
      <c r="H70" s="92">
        <f>SUM(F70:G70)</f>
        <v>237165</v>
      </c>
      <c r="I70" s="66"/>
      <c r="J70" s="66"/>
      <c r="K70" s="57"/>
      <c r="L70" s="57"/>
      <c r="M70" s="8"/>
      <c r="N70" s="8"/>
      <c r="O70" s="8"/>
      <c r="P70" s="8">
        <f t="shared" si="3"/>
        <v>0</v>
      </c>
      <c r="Q70" s="66"/>
      <c r="R70" s="66"/>
      <c r="S70" s="8">
        <f t="shared" si="7"/>
        <v>237165</v>
      </c>
      <c r="T70" s="8">
        <f t="shared" si="6"/>
        <v>237165</v>
      </c>
    </row>
    <row r="71" spans="1:21" x14ac:dyDescent="0.3">
      <c r="A71" s="36" t="s">
        <v>293</v>
      </c>
      <c r="B71" s="30" t="s">
        <v>294</v>
      </c>
      <c r="C71" s="57"/>
      <c r="D71" s="65"/>
      <c r="E71" s="8"/>
      <c r="F71" s="57"/>
      <c r="G71" s="65"/>
      <c r="H71" s="92"/>
      <c r="I71" s="66"/>
      <c r="J71" s="66"/>
      <c r="K71" s="57"/>
      <c r="L71" s="57"/>
      <c r="M71" s="8"/>
      <c r="N71" s="8"/>
      <c r="O71" s="8"/>
      <c r="P71" s="8">
        <f t="shared" si="3"/>
        <v>0</v>
      </c>
      <c r="Q71" s="66"/>
      <c r="R71" s="66"/>
      <c r="S71" s="8">
        <f t="shared" si="7"/>
        <v>0</v>
      </c>
      <c r="T71" s="8">
        <f t="shared" ref="T71:T132" si="14">F71+J71+N71+R71</f>
        <v>0</v>
      </c>
    </row>
    <row r="72" spans="1:21" x14ac:dyDescent="0.3">
      <c r="A72" s="37" t="s">
        <v>295</v>
      </c>
      <c r="B72" s="30" t="s">
        <v>296</v>
      </c>
      <c r="C72" s="57"/>
      <c r="D72" s="65"/>
      <c r="E72" s="8"/>
      <c r="F72" s="57"/>
      <c r="G72" s="65"/>
      <c r="H72" s="92"/>
      <c r="I72" s="66"/>
      <c r="J72" s="66"/>
      <c r="K72" s="57"/>
      <c r="L72" s="57"/>
      <c r="M72" s="8"/>
      <c r="N72" s="8"/>
      <c r="O72" s="8"/>
      <c r="P72" s="8">
        <f t="shared" si="3"/>
        <v>0</v>
      </c>
      <c r="Q72" s="66"/>
      <c r="R72" s="66"/>
      <c r="S72" s="8">
        <f t="shared" si="7"/>
        <v>0</v>
      </c>
      <c r="T72" s="8">
        <f t="shared" si="14"/>
        <v>0</v>
      </c>
    </row>
    <row r="73" spans="1:21" x14ac:dyDescent="0.3">
      <c r="A73" s="229" t="s">
        <v>519</v>
      </c>
      <c r="B73" s="185" t="s">
        <v>518</v>
      </c>
      <c r="C73" s="57"/>
      <c r="D73" s="65"/>
      <c r="E73" s="8"/>
      <c r="F73" s="57"/>
      <c r="G73" s="65"/>
      <c r="H73" s="92"/>
      <c r="I73" s="66"/>
      <c r="J73" s="66"/>
      <c r="K73" s="57"/>
      <c r="L73" s="57"/>
      <c r="M73" s="8"/>
      <c r="N73" s="8"/>
      <c r="O73" s="8"/>
      <c r="P73" s="8"/>
      <c r="Q73" s="66"/>
      <c r="R73" s="66"/>
      <c r="S73" s="8">
        <f t="shared" si="7"/>
        <v>0</v>
      </c>
      <c r="T73" s="8">
        <f t="shared" si="14"/>
        <v>0</v>
      </c>
    </row>
    <row r="74" spans="1:21" x14ac:dyDescent="0.3">
      <c r="A74" s="36" t="s">
        <v>297</v>
      </c>
      <c r="B74" s="185" t="s">
        <v>298</v>
      </c>
      <c r="C74" s="57"/>
      <c r="D74" s="57">
        <v>12261497</v>
      </c>
      <c r="E74" s="8">
        <f>SUM(C74:D74)</f>
        <v>12261497</v>
      </c>
      <c r="F74" s="57"/>
      <c r="G74" s="57">
        <v>12261497</v>
      </c>
      <c r="H74" s="92">
        <f>SUM(F74:G74)</f>
        <v>12261497</v>
      </c>
      <c r="I74" s="66"/>
      <c r="J74" s="66"/>
      <c r="K74" s="57"/>
      <c r="L74" s="57"/>
      <c r="M74" s="8"/>
      <c r="N74" s="8"/>
      <c r="O74" s="8"/>
      <c r="P74" s="8">
        <f t="shared" si="3"/>
        <v>0</v>
      </c>
      <c r="Q74" s="66"/>
      <c r="R74" s="66"/>
      <c r="S74" s="8">
        <f t="shared" si="7"/>
        <v>12261497</v>
      </c>
      <c r="T74" s="8">
        <f>H74+P74+J74+R74</f>
        <v>12261497</v>
      </c>
    </row>
    <row r="75" spans="1:21" x14ac:dyDescent="0.3">
      <c r="A75" s="37" t="s">
        <v>611</v>
      </c>
      <c r="B75" s="30" t="s">
        <v>423</v>
      </c>
      <c r="C75" s="57">
        <v>2035284</v>
      </c>
      <c r="D75" s="57"/>
      <c r="E75" s="8">
        <f>SUM(C75:D75)</f>
        <v>2035284</v>
      </c>
      <c r="F75" s="57">
        <v>10922459</v>
      </c>
      <c r="G75" s="57"/>
      <c r="H75" s="92">
        <f>SUM(F75:G75)</f>
        <v>10922459</v>
      </c>
      <c r="I75" s="66"/>
      <c r="J75" s="66"/>
      <c r="K75" s="57"/>
      <c r="L75" s="57"/>
      <c r="M75" s="8"/>
      <c r="N75" s="8"/>
      <c r="O75" s="8"/>
      <c r="P75" s="8">
        <f>SUM(N75:O75)</f>
        <v>0</v>
      </c>
      <c r="Q75" s="66"/>
      <c r="R75" s="66"/>
      <c r="S75" s="8">
        <f t="shared" si="7"/>
        <v>2035284</v>
      </c>
      <c r="T75" s="8">
        <f t="shared" si="14"/>
        <v>10922459</v>
      </c>
    </row>
    <row r="76" spans="1:21" x14ac:dyDescent="0.3">
      <c r="A76" s="37" t="s">
        <v>594</v>
      </c>
      <c r="B76" s="30" t="s">
        <v>423</v>
      </c>
      <c r="C76" s="57"/>
      <c r="D76" s="65"/>
      <c r="E76" s="8"/>
      <c r="F76" s="57"/>
      <c r="G76" s="65"/>
      <c r="H76" s="92">
        <f>SUM(F76:G76)</f>
        <v>0</v>
      </c>
      <c r="I76" s="66"/>
      <c r="J76" s="66"/>
      <c r="K76" s="57"/>
      <c r="L76" s="57"/>
      <c r="M76" s="8"/>
      <c r="N76" s="8"/>
      <c r="O76" s="8"/>
      <c r="P76" s="8">
        <f>SUM(N76:O76)</f>
        <v>0</v>
      </c>
      <c r="Q76" s="66"/>
      <c r="R76" s="66"/>
      <c r="S76" s="8">
        <f t="shared" si="7"/>
        <v>0</v>
      </c>
      <c r="T76" s="8">
        <f t="shared" si="14"/>
        <v>0</v>
      </c>
    </row>
    <row r="77" spans="1:21" x14ac:dyDescent="0.3">
      <c r="A77" s="14" t="s">
        <v>299</v>
      </c>
      <c r="B77" s="33" t="s">
        <v>300</v>
      </c>
      <c r="C77" s="57">
        <f>C60+C64+C65+C66+C67+C68+C69+C70+C71+C72+C73+C74+C75+C76</f>
        <v>112140610</v>
      </c>
      <c r="D77" s="57">
        <f>SUM(D60:D76)</f>
        <v>12261497</v>
      </c>
      <c r="E77" s="8">
        <f>SUM(C77:D77)</f>
        <v>124402107</v>
      </c>
      <c r="F77" s="57">
        <f>F64+F68+F69+F70+F69+F71+F72+F73+F74+F75+F76</f>
        <v>121027785</v>
      </c>
      <c r="G77" s="57">
        <f t="shared" ref="G77:H77" si="15">G64+G68+G69+G70+G69+G71+G72+G73+G74+G75+G76</f>
        <v>12261497</v>
      </c>
      <c r="H77" s="57">
        <f t="shared" si="15"/>
        <v>133289282</v>
      </c>
      <c r="I77" s="66"/>
      <c r="J77" s="66"/>
      <c r="K77" s="66">
        <f>SUM(I77:I77)</f>
        <v>0</v>
      </c>
      <c r="L77" s="57"/>
      <c r="M77" s="8"/>
      <c r="N77" s="8"/>
      <c r="O77" s="8"/>
      <c r="P77" s="8">
        <f>SUM(N77:O77)</f>
        <v>0</v>
      </c>
      <c r="Q77" s="66"/>
      <c r="R77" s="66"/>
      <c r="S77" s="8">
        <f t="shared" si="7"/>
        <v>124402107</v>
      </c>
      <c r="T77" s="8">
        <f>T64+T65+T67+T68+T69+T70+T71+T72+T73+T74+T75+T76</f>
        <v>133289282</v>
      </c>
    </row>
    <row r="78" spans="1:21" ht="15.6" x14ac:dyDescent="0.3">
      <c r="A78" s="38" t="s">
        <v>301</v>
      </c>
      <c r="B78" s="38"/>
      <c r="C78" s="58">
        <f t="shared" ref="C78:H78" si="16">C24+C25+C50+C59+C77</f>
        <v>313994205</v>
      </c>
      <c r="D78" s="58">
        <f t="shared" si="16"/>
        <v>16955497</v>
      </c>
      <c r="E78" s="58">
        <f t="shared" si="16"/>
        <v>330949702</v>
      </c>
      <c r="F78" s="58">
        <f t="shared" si="16"/>
        <v>421810833</v>
      </c>
      <c r="G78" s="58">
        <f t="shared" si="16"/>
        <v>17155497</v>
      </c>
      <c r="H78" s="58">
        <f t="shared" si="16"/>
        <v>438966330</v>
      </c>
      <c r="I78" s="76">
        <f t="shared" ref="I78:T78" si="17">I24+I50+I59+I77+I25</f>
        <v>80615000</v>
      </c>
      <c r="J78" s="76">
        <f t="shared" si="17"/>
        <v>85452005</v>
      </c>
      <c r="K78" s="58">
        <f t="shared" si="17"/>
        <v>84311000</v>
      </c>
      <c r="L78" s="58">
        <f t="shared" si="17"/>
        <v>5085000</v>
      </c>
      <c r="M78" s="58">
        <f t="shared" si="17"/>
        <v>89396000</v>
      </c>
      <c r="N78" s="58">
        <f t="shared" si="17"/>
        <v>91293372</v>
      </c>
      <c r="O78" s="58">
        <f t="shared" si="17"/>
        <v>5113000</v>
      </c>
      <c r="P78" s="58">
        <f t="shared" si="17"/>
        <v>96406372</v>
      </c>
      <c r="Q78" s="76">
        <f>Q24+Q50+Q59+Q77+Q25</f>
        <v>10920000</v>
      </c>
      <c r="R78" s="76">
        <f>R24+R50+R59+R77+R25</f>
        <v>10920000</v>
      </c>
      <c r="S78" s="58">
        <f t="shared" si="17"/>
        <v>511880702</v>
      </c>
      <c r="T78" s="58">
        <f t="shared" si="17"/>
        <v>631744707</v>
      </c>
      <c r="U78" s="3">
        <f>T24+T25+T50+T59+T77</f>
        <v>631744707</v>
      </c>
    </row>
    <row r="79" spans="1:21" x14ac:dyDescent="0.3">
      <c r="A79" s="40" t="s">
        <v>302</v>
      </c>
      <c r="B79" s="30" t="s">
        <v>303</v>
      </c>
      <c r="C79" s="57"/>
      <c r="D79" s="65"/>
      <c r="E79" s="8">
        <f>SUM(C79:D79)</f>
        <v>0</v>
      </c>
      <c r="F79" s="57"/>
      <c r="G79" s="65"/>
      <c r="H79" s="92">
        <f>SUM(F79:G79)</f>
        <v>0</v>
      </c>
      <c r="I79" s="66"/>
      <c r="J79" s="66"/>
      <c r="K79" s="57"/>
      <c r="L79" s="57"/>
      <c r="M79" s="8"/>
      <c r="N79" s="8"/>
      <c r="O79" s="8"/>
      <c r="P79" s="8"/>
      <c r="Q79" s="66"/>
      <c r="R79" s="66"/>
      <c r="S79" s="8"/>
      <c r="T79" s="8">
        <f t="shared" si="14"/>
        <v>0</v>
      </c>
    </row>
    <row r="80" spans="1:21" x14ac:dyDescent="0.3">
      <c r="A80" s="40" t="s">
        <v>304</v>
      </c>
      <c r="B80" s="30" t="s">
        <v>305</v>
      </c>
      <c r="C80" s="57">
        <v>339142251</v>
      </c>
      <c r="D80" s="57"/>
      <c r="E80" s="8">
        <f>SUM(C80:D80)</f>
        <v>339142251</v>
      </c>
      <c r="F80" s="57">
        <v>386142251</v>
      </c>
      <c r="G80" s="57"/>
      <c r="H80" s="92">
        <f>SUM(F80:G80)</f>
        <v>386142251</v>
      </c>
      <c r="I80" s="66"/>
      <c r="J80" s="66"/>
      <c r="K80" s="57"/>
      <c r="L80" s="57"/>
      <c r="M80" s="8"/>
      <c r="N80" s="8"/>
      <c r="O80" s="8"/>
      <c r="P80" s="8"/>
      <c r="Q80" s="66"/>
      <c r="R80" s="66"/>
      <c r="S80" s="8">
        <f>E80+I80+M80+Q80</f>
        <v>339142251</v>
      </c>
      <c r="T80" s="8">
        <f t="shared" si="14"/>
        <v>386142251</v>
      </c>
    </row>
    <row r="81" spans="1:20" x14ac:dyDescent="0.3">
      <c r="A81" s="40" t="s">
        <v>306</v>
      </c>
      <c r="B81" s="30" t="s">
        <v>307</v>
      </c>
      <c r="C81" s="57"/>
      <c r="D81" s="65"/>
      <c r="E81" s="8"/>
      <c r="F81" s="57"/>
      <c r="G81" s="65"/>
      <c r="H81" s="92"/>
      <c r="I81" s="66"/>
      <c r="J81" s="66"/>
      <c r="K81" s="57"/>
      <c r="L81" s="57"/>
      <c r="M81" s="8"/>
      <c r="N81" s="8"/>
      <c r="O81" s="8"/>
      <c r="P81" s="8"/>
      <c r="Q81" s="66"/>
      <c r="R81" s="66"/>
      <c r="S81" s="8">
        <f t="shared" ref="S81:S102" si="18">E81+I81+M81+Q81</f>
        <v>0</v>
      </c>
      <c r="T81" s="8">
        <f t="shared" si="14"/>
        <v>0</v>
      </c>
    </row>
    <row r="82" spans="1:20" x14ac:dyDescent="0.3">
      <c r="A82" s="40" t="s">
        <v>308</v>
      </c>
      <c r="B82" s="30" t="s">
        <v>309</v>
      </c>
      <c r="C82" s="57">
        <v>8371000</v>
      </c>
      <c r="D82" s="65"/>
      <c r="E82" s="8">
        <f>SUM(C82:D82)</f>
        <v>8371000</v>
      </c>
      <c r="F82" s="57">
        <v>3371000</v>
      </c>
      <c r="G82" s="65"/>
      <c r="H82" s="92">
        <f>SUM(F82:G82)</f>
        <v>3371000</v>
      </c>
      <c r="I82" s="57">
        <v>3150000</v>
      </c>
      <c r="J82" s="57">
        <v>3150000</v>
      </c>
      <c r="K82" s="57"/>
      <c r="L82" s="57"/>
      <c r="M82" s="8"/>
      <c r="N82" s="8"/>
      <c r="O82" s="8"/>
      <c r="P82" s="8"/>
      <c r="Q82" s="57">
        <v>2360000</v>
      </c>
      <c r="R82" s="57">
        <v>2360000</v>
      </c>
      <c r="S82" s="8">
        <f t="shared" si="18"/>
        <v>13881000</v>
      </c>
      <c r="T82" s="8">
        <f t="shared" si="14"/>
        <v>8881000</v>
      </c>
    </row>
    <row r="83" spans="1:20" x14ac:dyDescent="0.3">
      <c r="A83" s="7" t="s">
        <v>310</v>
      </c>
      <c r="B83" s="30" t="s">
        <v>311</v>
      </c>
      <c r="C83" s="57"/>
      <c r="D83" s="65"/>
      <c r="E83" s="59"/>
      <c r="F83" s="57"/>
      <c r="G83" s="65"/>
      <c r="H83" s="93"/>
      <c r="I83" s="66"/>
      <c r="J83" s="66"/>
      <c r="K83" s="57"/>
      <c r="L83" s="57"/>
      <c r="M83" s="8"/>
      <c r="N83" s="8"/>
      <c r="O83" s="8"/>
      <c r="P83" s="8"/>
      <c r="Q83" s="66"/>
      <c r="R83" s="66"/>
      <c r="S83" s="8">
        <f t="shared" si="18"/>
        <v>0</v>
      </c>
      <c r="T83" s="8">
        <f t="shared" si="14"/>
        <v>0</v>
      </c>
    </row>
    <row r="84" spans="1:20" x14ac:dyDescent="0.3">
      <c r="A84" s="7" t="s">
        <v>312</v>
      </c>
      <c r="B84" s="30" t="s">
        <v>313</v>
      </c>
      <c r="C84" s="57"/>
      <c r="D84" s="65"/>
      <c r="E84" s="59"/>
      <c r="F84" s="57"/>
      <c r="G84" s="65"/>
      <c r="H84" s="93"/>
      <c r="I84" s="66"/>
      <c r="J84" s="66"/>
      <c r="K84" s="57"/>
      <c r="L84" s="57"/>
      <c r="M84" s="8"/>
      <c r="N84" s="8"/>
      <c r="O84" s="8"/>
      <c r="P84" s="8"/>
      <c r="Q84" s="66"/>
      <c r="R84" s="66"/>
      <c r="S84" s="8">
        <f t="shared" si="18"/>
        <v>0</v>
      </c>
      <c r="T84" s="8">
        <f t="shared" si="14"/>
        <v>0</v>
      </c>
    </row>
    <row r="85" spans="1:20" x14ac:dyDescent="0.3">
      <c r="A85" s="7" t="s">
        <v>314</v>
      </c>
      <c r="B85" s="30" t="s">
        <v>315</v>
      </c>
      <c r="C85" s="57">
        <v>22963159</v>
      </c>
      <c r="D85" s="65"/>
      <c r="E85" s="59">
        <f>SUM(C85:D85)</f>
        <v>22963159</v>
      </c>
      <c r="F85" s="57">
        <v>24423159</v>
      </c>
      <c r="G85" s="65"/>
      <c r="H85" s="93">
        <f>SUM(F85:G85)</f>
        <v>24423159</v>
      </c>
      <c r="I85" s="66">
        <v>850000</v>
      </c>
      <c r="J85" s="66">
        <v>850000</v>
      </c>
      <c r="K85" s="57"/>
      <c r="L85" s="57"/>
      <c r="M85" s="8"/>
      <c r="N85" s="8"/>
      <c r="O85" s="8"/>
      <c r="P85" s="8"/>
      <c r="Q85" s="66">
        <v>640000</v>
      </c>
      <c r="R85" s="66">
        <v>640000</v>
      </c>
      <c r="S85" s="8">
        <f t="shared" si="18"/>
        <v>24453159</v>
      </c>
      <c r="T85" s="8">
        <f t="shared" si="14"/>
        <v>25913159</v>
      </c>
    </row>
    <row r="86" spans="1:20" x14ac:dyDescent="0.3">
      <c r="A86" s="12" t="s">
        <v>316</v>
      </c>
      <c r="B86" s="33" t="s">
        <v>317</v>
      </c>
      <c r="C86" s="59">
        <f>SUM(C79:C85)</f>
        <v>370476410</v>
      </c>
      <c r="D86" s="57">
        <f>SUM(D80:D85)</f>
        <v>0</v>
      </c>
      <c r="E86" s="59">
        <f>SUM(C86:D86)</f>
        <v>370476410</v>
      </c>
      <c r="F86" s="57">
        <f>SUM(F79:F85)</f>
        <v>413936410</v>
      </c>
      <c r="G86" s="57">
        <f>SUM(G80:G85)</f>
        <v>0</v>
      </c>
      <c r="H86" s="93">
        <f>SUM(F86:G86)</f>
        <v>413936410</v>
      </c>
      <c r="I86" s="57">
        <f>SUM(I82:I85)</f>
        <v>4000000</v>
      </c>
      <c r="J86" s="57">
        <f>SUM(J82:J85)</f>
        <v>4000000</v>
      </c>
      <c r="K86" s="57"/>
      <c r="L86" s="57"/>
      <c r="M86" s="8"/>
      <c r="N86" s="8"/>
      <c r="O86" s="8"/>
      <c r="P86" s="8"/>
      <c r="Q86" s="57">
        <f>SUM(Q82:Q85)</f>
        <v>3000000</v>
      </c>
      <c r="R86" s="57">
        <f>SUM(R82:R85)</f>
        <v>3000000</v>
      </c>
      <c r="S86" s="8">
        <f t="shared" si="18"/>
        <v>377476410</v>
      </c>
      <c r="T86" s="8">
        <f t="shared" si="14"/>
        <v>420936410</v>
      </c>
    </row>
    <row r="87" spans="1:20" x14ac:dyDescent="0.3">
      <c r="A87" s="13" t="s">
        <v>318</v>
      </c>
      <c r="B87" s="30" t="s">
        <v>319</v>
      </c>
      <c r="C87" s="57">
        <v>11722700</v>
      </c>
      <c r="D87" s="57"/>
      <c r="E87" s="59">
        <f>SUM(C87:D87)</f>
        <v>11722700</v>
      </c>
      <c r="F87" s="57">
        <v>13722700</v>
      </c>
      <c r="G87" s="57"/>
      <c r="H87" s="93">
        <f>SUM(F87:G87)</f>
        <v>13722700</v>
      </c>
      <c r="I87" s="66"/>
      <c r="J87" s="66"/>
      <c r="K87" s="57"/>
      <c r="L87" s="57"/>
      <c r="M87" s="8"/>
      <c r="N87" s="8"/>
      <c r="O87" s="8"/>
      <c r="P87" s="8"/>
      <c r="Q87" s="66"/>
      <c r="R87" s="66"/>
      <c r="S87" s="8">
        <f t="shared" si="18"/>
        <v>11722700</v>
      </c>
      <c r="T87" s="8">
        <f t="shared" si="14"/>
        <v>13722700</v>
      </c>
    </row>
    <row r="88" spans="1:20" x14ac:dyDescent="0.3">
      <c r="A88" s="13" t="s">
        <v>320</v>
      </c>
      <c r="B88" s="30" t="s">
        <v>321</v>
      </c>
      <c r="C88" s="57"/>
      <c r="D88" s="65"/>
      <c r="E88" s="59"/>
      <c r="F88" s="57"/>
      <c r="G88" s="65"/>
      <c r="H88" s="93"/>
      <c r="I88" s="66"/>
      <c r="J88" s="66"/>
      <c r="K88" s="57"/>
      <c r="L88" s="57"/>
      <c r="M88" s="8"/>
      <c r="N88" s="8"/>
      <c r="O88" s="8"/>
      <c r="P88" s="8"/>
      <c r="Q88" s="66"/>
      <c r="R88" s="66"/>
      <c r="S88" s="8">
        <f t="shared" si="18"/>
        <v>0</v>
      </c>
      <c r="T88" s="8">
        <f t="shared" si="14"/>
        <v>0</v>
      </c>
    </row>
    <row r="89" spans="1:20" x14ac:dyDescent="0.3">
      <c r="A89" s="13" t="s">
        <v>322</v>
      </c>
      <c r="B89" s="30" t="s">
        <v>323</v>
      </c>
      <c r="C89" s="57"/>
      <c r="D89" s="65"/>
      <c r="E89" s="59"/>
      <c r="F89" s="57"/>
      <c r="G89" s="65"/>
      <c r="H89" s="93"/>
      <c r="I89" s="66"/>
      <c r="J89" s="66"/>
      <c r="K89" s="57"/>
      <c r="L89" s="57"/>
      <c r="M89" s="8"/>
      <c r="N89" s="8"/>
      <c r="O89" s="8"/>
      <c r="P89" s="8"/>
      <c r="Q89" s="66"/>
      <c r="R89" s="66"/>
      <c r="S89" s="8">
        <f t="shared" si="18"/>
        <v>0</v>
      </c>
      <c r="T89" s="8">
        <f t="shared" si="14"/>
        <v>0</v>
      </c>
    </row>
    <row r="90" spans="1:20" x14ac:dyDescent="0.3">
      <c r="A90" s="13" t="s">
        <v>324</v>
      </c>
      <c r="B90" s="30" t="s">
        <v>325</v>
      </c>
      <c r="C90" s="57">
        <v>3165300</v>
      </c>
      <c r="D90" s="65"/>
      <c r="E90" s="59">
        <f>SUM(C90:D90)</f>
        <v>3165300</v>
      </c>
      <c r="F90" s="57">
        <v>3705300</v>
      </c>
      <c r="G90" s="65"/>
      <c r="H90" s="93">
        <f>SUM(F90:G90)</f>
        <v>3705300</v>
      </c>
      <c r="I90" s="66"/>
      <c r="J90" s="66"/>
      <c r="K90" s="57"/>
      <c r="L90" s="57"/>
      <c r="M90" s="8"/>
      <c r="N90" s="8"/>
      <c r="O90" s="8"/>
      <c r="P90" s="8"/>
      <c r="Q90" s="66"/>
      <c r="R90" s="66"/>
      <c r="S90" s="8">
        <f t="shared" si="18"/>
        <v>3165300</v>
      </c>
      <c r="T90" s="8">
        <f t="shared" si="14"/>
        <v>3705300</v>
      </c>
    </row>
    <row r="91" spans="1:20" x14ac:dyDescent="0.3">
      <c r="A91" s="14" t="s">
        <v>326</v>
      </c>
      <c r="B91" s="33" t="s">
        <v>327</v>
      </c>
      <c r="C91" s="59">
        <f>SUM(C87:C90)</f>
        <v>14888000</v>
      </c>
      <c r="D91" s="65"/>
      <c r="E91" s="59">
        <f>SUM(C91:D91)</f>
        <v>14888000</v>
      </c>
      <c r="F91" s="57">
        <f>SUM(F87:F90)</f>
        <v>17428000</v>
      </c>
      <c r="G91" s="65"/>
      <c r="H91" s="93">
        <f>SUM(F91:G91)</f>
        <v>17428000</v>
      </c>
      <c r="I91" s="66"/>
      <c r="J91" s="66"/>
      <c r="K91" s="57"/>
      <c r="L91" s="57"/>
      <c r="M91" s="8"/>
      <c r="N91" s="8"/>
      <c r="O91" s="8"/>
      <c r="P91" s="8"/>
      <c r="Q91" s="66"/>
      <c r="R91" s="66"/>
      <c r="S91" s="8">
        <f t="shared" si="18"/>
        <v>14888000</v>
      </c>
      <c r="T91" s="8">
        <f t="shared" si="14"/>
        <v>17428000</v>
      </c>
    </row>
    <row r="92" spans="1:20" ht="26.4" x14ac:dyDescent="0.3">
      <c r="A92" s="13" t="s">
        <v>328</v>
      </c>
      <c r="B92" s="30" t="s">
        <v>329</v>
      </c>
      <c r="C92" s="57"/>
      <c r="D92" s="65"/>
      <c r="E92" s="8"/>
      <c r="F92" s="57"/>
      <c r="G92" s="65"/>
      <c r="H92" s="93"/>
      <c r="I92" s="66"/>
      <c r="J92" s="66"/>
      <c r="K92" s="57"/>
      <c r="L92" s="57"/>
      <c r="M92" s="8"/>
      <c r="N92" s="8"/>
      <c r="O92" s="8"/>
      <c r="P92" s="8"/>
      <c r="Q92" s="66"/>
      <c r="R92" s="66"/>
      <c r="S92" s="8">
        <f t="shared" si="18"/>
        <v>0</v>
      </c>
      <c r="T92" s="8">
        <f t="shared" si="14"/>
        <v>0</v>
      </c>
    </row>
    <row r="93" spans="1:20" ht="26.4" x14ac:dyDescent="0.3">
      <c r="A93" s="13" t="s">
        <v>330</v>
      </c>
      <c r="B93" s="30" t="s">
        <v>331</v>
      </c>
      <c r="C93" s="57"/>
      <c r="D93" s="65"/>
      <c r="E93" s="8"/>
      <c r="F93" s="57"/>
      <c r="G93" s="65"/>
      <c r="H93" s="93"/>
      <c r="I93" s="66"/>
      <c r="J93" s="66"/>
      <c r="K93" s="57"/>
      <c r="L93" s="57"/>
      <c r="M93" s="8"/>
      <c r="N93" s="8"/>
      <c r="O93" s="8"/>
      <c r="P93" s="8"/>
      <c r="Q93" s="66"/>
      <c r="R93" s="66"/>
      <c r="S93" s="8">
        <f t="shared" si="18"/>
        <v>0</v>
      </c>
      <c r="T93" s="8">
        <f t="shared" si="14"/>
        <v>0</v>
      </c>
    </row>
    <row r="94" spans="1:20" ht="26.4" x14ac:dyDescent="0.3">
      <c r="A94" s="13" t="s">
        <v>332</v>
      </c>
      <c r="B94" s="30" t="s">
        <v>333</v>
      </c>
      <c r="C94" s="57"/>
      <c r="D94" s="65"/>
      <c r="E94" s="8"/>
      <c r="F94" s="57"/>
      <c r="G94" s="65"/>
      <c r="H94" s="93"/>
      <c r="I94" s="66"/>
      <c r="J94" s="66"/>
      <c r="K94" s="57"/>
      <c r="L94" s="57"/>
      <c r="M94" s="8"/>
      <c r="N94" s="8"/>
      <c r="O94" s="8"/>
      <c r="P94" s="8"/>
      <c r="Q94" s="66"/>
      <c r="R94" s="66"/>
      <c r="S94" s="8">
        <f t="shared" si="18"/>
        <v>0</v>
      </c>
      <c r="T94" s="8">
        <f t="shared" si="14"/>
        <v>0</v>
      </c>
    </row>
    <row r="95" spans="1:20" ht="26.4" x14ac:dyDescent="0.3">
      <c r="A95" s="13" t="s">
        <v>334</v>
      </c>
      <c r="B95" s="30" t="s">
        <v>335</v>
      </c>
      <c r="C95" s="57"/>
      <c r="D95" s="65"/>
      <c r="E95" s="8"/>
      <c r="F95" s="57">
        <v>156000</v>
      </c>
      <c r="G95" s="65"/>
      <c r="H95" s="93">
        <f t="shared" ref="H95:H101" si="19">SUM(F95:G95)</f>
        <v>156000</v>
      </c>
      <c r="I95" s="66"/>
      <c r="J95" s="66"/>
      <c r="K95" s="57"/>
      <c r="L95" s="57"/>
      <c r="M95" s="8"/>
      <c r="N95" s="8"/>
      <c r="O95" s="8"/>
      <c r="P95" s="8"/>
      <c r="Q95" s="66"/>
      <c r="R95" s="66"/>
      <c r="S95" s="8">
        <f t="shared" si="18"/>
        <v>0</v>
      </c>
      <c r="T95" s="8">
        <f t="shared" si="14"/>
        <v>156000</v>
      </c>
    </row>
    <row r="96" spans="1:20" ht="26.4" x14ac:dyDescent="0.3">
      <c r="A96" s="13" t="s">
        <v>336</v>
      </c>
      <c r="B96" s="30" t="s">
        <v>337</v>
      </c>
      <c r="C96" s="57"/>
      <c r="D96" s="65"/>
      <c r="E96" s="8"/>
      <c r="F96" s="57"/>
      <c r="G96" s="65"/>
      <c r="H96" s="93"/>
      <c r="I96" s="66"/>
      <c r="J96" s="66"/>
      <c r="K96" s="57"/>
      <c r="L96" s="57"/>
      <c r="M96" s="8"/>
      <c r="N96" s="8"/>
      <c r="O96" s="8"/>
      <c r="P96" s="8"/>
      <c r="Q96" s="66"/>
      <c r="R96" s="66"/>
      <c r="S96" s="8">
        <f t="shared" si="18"/>
        <v>0</v>
      </c>
      <c r="T96" s="8">
        <f t="shared" si="14"/>
        <v>0</v>
      </c>
    </row>
    <row r="97" spans="1:27" ht="26.4" x14ac:dyDescent="0.3">
      <c r="A97" s="13" t="s">
        <v>338</v>
      </c>
      <c r="B97" s="30" t="s">
        <v>339</v>
      </c>
      <c r="C97" s="57"/>
      <c r="D97" s="65"/>
      <c r="E97" s="8"/>
      <c r="F97" s="57">
        <v>7000000</v>
      </c>
      <c r="G97" s="65"/>
      <c r="H97" s="93">
        <f t="shared" si="19"/>
        <v>7000000</v>
      </c>
      <c r="I97" s="66"/>
      <c r="J97" s="66"/>
      <c r="K97" s="57"/>
      <c r="L97" s="57"/>
      <c r="M97" s="8"/>
      <c r="N97" s="8"/>
      <c r="O97" s="8"/>
      <c r="P97" s="8"/>
      <c r="Q97" s="66"/>
      <c r="R97" s="66"/>
      <c r="S97" s="8">
        <f t="shared" si="18"/>
        <v>0</v>
      </c>
      <c r="T97" s="8">
        <f t="shared" si="14"/>
        <v>7000000</v>
      </c>
    </row>
    <row r="98" spans="1:27" x14ac:dyDescent="0.3">
      <c r="A98" s="13" t="s">
        <v>340</v>
      </c>
      <c r="B98" s="30" t="s">
        <v>341</v>
      </c>
      <c r="C98" s="57"/>
      <c r="D98" s="65"/>
      <c r="E98" s="8"/>
      <c r="F98" s="57"/>
      <c r="G98" s="65"/>
      <c r="H98" s="93"/>
      <c r="I98" s="66"/>
      <c r="J98" s="66"/>
      <c r="K98" s="57"/>
      <c r="L98" s="57"/>
      <c r="M98" s="8"/>
      <c r="N98" s="8"/>
      <c r="O98" s="8"/>
      <c r="P98" s="8"/>
      <c r="Q98" s="66"/>
      <c r="R98" s="66"/>
      <c r="S98" s="8">
        <f t="shared" si="18"/>
        <v>0</v>
      </c>
      <c r="T98" s="8">
        <f t="shared" si="14"/>
        <v>0</v>
      </c>
    </row>
    <row r="99" spans="1:27" x14ac:dyDescent="0.3">
      <c r="A99" s="229" t="s">
        <v>520</v>
      </c>
      <c r="B99" s="185" t="s">
        <v>343</v>
      </c>
      <c r="C99" s="57"/>
      <c r="D99" s="65"/>
      <c r="E99" s="8"/>
      <c r="F99" s="57"/>
      <c r="G99" s="65"/>
      <c r="H99" s="93"/>
      <c r="I99" s="66"/>
      <c r="J99" s="66"/>
      <c r="K99" s="57"/>
      <c r="L99" s="57"/>
      <c r="M99" s="8"/>
      <c r="N99" s="8"/>
      <c r="O99" s="8"/>
      <c r="P99" s="8"/>
      <c r="Q99" s="66"/>
      <c r="R99" s="66"/>
      <c r="S99" s="8">
        <f t="shared" si="18"/>
        <v>0</v>
      </c>
      <c r="T99" s="8">
        <f t="shared" si="14"/>
        <v>0</v>
      </c>
    </row>
    <row r="100" spans="1:27" ht="26.4" x14ac:dyDescent="0.3">
      <c r="A100" s="13" t="s">
        <v>342</v>
      </c>
      <c r="B100" s="185" t="s">
        <v>521</v>
      </c>
      <c r="C100" s="57"/>
      <c r="D100" s="65"/>
      <c r="E100" s="8"/>
      <c r="F100" s="57"/>
      <c r="G100" s="65"/>
      <c r="H100" s="93"/>
      <c r="I100" s="66"/>
      <c r="J100" s="66"/>
      <c r="K100" s="57"/>
      <c r="L100" s="57"/>
      <c r="M100" s="8"/>
      <c r="N100" s="8"/>
      <c r="O100" s="8"/>
      <c r="P100" s="8"/>
      <c r="Q100" s="66"/>
      <c r="R100" s="66"/>
      <c r="S100" s="8">
        <f t="shared" si="18"/>
        <v>0</v>
      </c>
      <c r="T100" s="8">
        <f t="shared" si="14"/>
        <v>0</v>
      </c>
    </row>
    <row r="101" spans="1:27" x14ac:dyDescent="0.3">
      <c r="A101" s="14" t="s">
        <v>344</v>
      </c>
      <c r="B101" s="33" t="s">
        <v>345</v>
      </c>
      <c r="C101" s="230">
        <f>C92+C93+C94+C95+C96+C97+C98+C99+C100</f>
        <v>0</v>
      </c>
      <c r="D101" s="65"/>
      <c r="E101" s="8"/>
      <c r="F101" s="57">
        <f>SUM(F92:F100)</f>
        <v>7156000</v>
      </c>
      <c r="G101" s="65"/>
      <c r="H101" s="93">
        <f t="shared" si="19"/>
        <v>7156000</v>
      </c>
      <c r="I101" s="66"/>
      <c r="J101" s="66"/>
      <c r="K101" s="57"/>
      <c r="L101" s="57"/>
      <c r="M101" s="8"/>
      <c r="N101" s="8"/>
      <c r="O101" s="8"/>
      <c r="P101" s="8"/>
      <c r="Q101" s="66"/>
      <c r="R101" s="66"/>
      <c r="S101" s="8">
        <f t="shared" si="18"/>
        <v>0</v>
      </c>
      <c r="T101" s="8">
        <f t="shared" si="14"/>
        <v>7156000</v>
      </c>
    </row>
    <row r="102" spans="1:27" ht="15.6" x14ac:dyDescent="0.3">
      <c r="A102" s="38" t="s">
        <v>346</v>
      </c>
      <c r="B102" s="39"/>
      <c r="C102" s="58">
        <f>C86+C91</f>
        <v>385364410</v>
      </c>
      <c r="D102" s="58"/>
      <c r="E102" s="58">
        <f>SUM(C102:D102)</f>
        <v>385364410</v>
      </c>
      <c r="F102" s="58">
        <f>F86+F91</f>
        <v>431364410</v>
      </c>
      <c r="G102" s="58">
        <f>G86+G91</f>
        <v>0</v>
      </c>
      <c r="H102" s="58">
        <f>H86+H91</f>
        <v>431364410</v>
      </c>
      <c r="I102" s="76">
        <f>I86+I91+I101</f>
        <v>4000000</v>
      </c>
      <c r="J102" s="76">
        <f>J86+J91+J101</f>
        <v>4000000</v>
      </c>
      <c r="K102" s="58"/>
      <c r="L102" s="58"/>
      <c r="M102" s="58"/>
      <c r="N102" s="58"/>
      <c r="O102" s="58"/>
      <c r="P102" s="58"/>
      <c r="Q102" s="76">
        <f>Q86+Q91+Q101</f>
        <v>3000000</v>
      </c>
      <c r="R102" s="76">
        <f>R86+R91+R101</f>
        <v>3000000</v>
      </c>
      <c r="S102" s="8">
        <f t="shared" si="18"/>
        <v>392364410</v>
      </c>
      <c r="T102" s="8">
        <f>T86+T91+T92+T93+T94+T95+T96+T97+T98+T99+T100</f>
        <v>445520410</v>
      </c>
      <c r="U102" s="3"/>
    </row>
    <row r="103" spans="1:27" ht="15.6" x14ac:dyDescent="0.3">
      <c r="A103" s="15" t="s">
        <v>347</v>
      </c>
      <c r="B103" s="41" t="s">
        <v>348</v>
      </c>
      <c r="C103" s="60">
        <f>C24+C25+C50+C59+C77+C86+C91</f>
        <v>699358615</v>
      </c>
      <c r="D103" s="60">
        <f t="shared" ref="D103:P103" si="20">D24+D25+D50+D59+D77+D86+D91</f>
        <v>16955497</v>
      </c>
      <c r="E103" s="60">
        <f>E24+E25+E50+E59+E77+E86+E91</f>
        <v>716314112</v>
      </c>
      <c r="F103" s="60">
        <f>F24+F25+F50+F59+F77+F86+F91+F101</f>
        <v>860331243</v>
      </c>
      <c r="G103" s="60">
        <f>G24+G25+G50+G59+G77+G86+G91+G101</f>
        <v>17155497</v>
      </c>
      <c r="H103" s="60">
        <f>H24+H25+H50+H59+H77+H86+H91+H101</f>
        <v>877486740</v>
      </c>
      <c r="I103" s="77">
        <f t="shared" si="20"/>
        <v>84615000</v>
      </c>
      <c r="J103" s="77">
        <f t="shared" si="20"/>
        <v>89452005</v>
      </c>
      <c r="K103" s="60">
        <f t="shared" si="20"/>
        <v>84311000</v>
      </c>
      <c r="L103" s="60">
        <f t="shared" si="20"/>
        <v>5085000</v>
      </c>
      <c r="M103" s="60">
        <f t="shared" si="20"/>
        <v>89396000</v>
      </c>
      <c r="N103" s="60">
        <f t="shared" si="20"/>
        <v>91293372</v>
      </c>
      <c r="O103" s="60">
        <f t="shared" si="20"/>
        <v>5113000</v>
      </c>
      <c r="P103" s="60">
        <f t="shared" si="20"/>
        <v>96406372</v>
      </c>
      <c r="Q103" s="77">
        <f>Q24+Q25+Q50+Q59+Q77+Q86+Q91</f>
        <v>13920000</v>
      </c>
      <c r="R103" s="77">
        <f>R24+R25+R50+R59+R77+R86+R91</f>
        <v>13920000</v>
      </c>
      <c r="S103" s="60">
        <f>S24+S25+S50+S59+S77+S86+S91</f>
        <v>904245112</v>
      </c>
      <c r="T103" s="60">
        <f>T24+T25+T50+T59+T77+T86+T91</f>
        <v>1070109117</v>
      </c>
    </row>
    <row r="104" spans="1:27" ht="26.4" x14ac:dyDescent="0.3">
      <c r="A104" s="13" t="s">
        <v>595</v>
      </c>
      <c r="B104" s="9" t="s">
        <v>349</v>
      </c>
      <c r="C104" s="67"/>
      <c r="D104" s="68"/>
      <c r="E104" s="61"/>
      <c r="F104" s="67"/>
      <c r="G104" s="68"/>
      <c r="H104" s="93">
        <f>+H52</f>
        <v>0</v>
      </c>
      <c r="I104" s="67"/>
      <c r="J104" s="67"/>
      <c r="K104" s="67"/>
      <c r="L104" s="67"/>
      <c r="M104" s="8"/>
      <c r="N104" s="8"/>
      <c r="O104" s="8"/>
      <c r="P104" s="8"/>
      <c r="Q104" s="67"/>
      <c r="R104" s="67"/>
      <c r="S104" s="8"/>
      <c r="T104" s="8">
        <f t="shared" si="14"/>
        <v>0</v>
      </c>
      <c r="U104" s="42"/>
      <c r="V104" s="42"/>
      <c r="W104" s="42"/>
      <c r="X104" s="42"/>
      <c r="Y104" s="42"/>
      <c r="Z104" s="42"/>
      <c r="AA104" s="42"/>
    </row>
    <row r="105" spans="1:27" ht="26.4" x14ac:dyDescent="0.3">
      <c r="A105" s="13" t="s">
        <v>350</v>
      </c>
      <c r="B105" s="9" t="s">
        <v>351</v>
      </c>
      <c r="C105" s="67"/>
      <c r="D105" s="68"/>
      <c r="E105" s="61"/>
      <c r="F105" s="67"/>
      <c r="G105" s="68"/>
      <c r="H105" s="93"/>
      <c r="I105" s="67"/>
      <c r="J105" s="67"/>
      <c r="K105" s="67"/>
      <c r="L105" s="67"/>
      <c r="M105" s="8"/>
      <c r="N105" s="8"/>
      <c r="O105" s="8"/>
      <c r="P105" s="8"/>
      <c r="Q105" s="67"/>
      <c r="R105" s="67"/>
      <c r="S105" s="8"/>
      <c r="T105" s="8">
        <f t="shared" si="14"/>
        <v>0</v>
      </c>
      <c r="U105" s="42"/>
      <c r="V105" s="42"/>
      <c r="W105" s="42"/>
      <c r="X105" s="42"/>
      <c r="Y105" s="42"/>
      <c r="Z105" s="42"/>
      <c r="AA105" s="42"/>
    </row>
    <row r="106" spans="1:27" ht="26.4" x14ac:dyDescent="0.3">
      <c r="A106" s="13" t="s">
        <v>596</v>
      </c>
      <c r="B106" s="9" t="s">
        <v>352</v>
      </c>
      <c r="C106" s="67"/>
      <c r="D106" s="68"/>
      <c r="E106" s="61"/>
      <c r="F106" s="67"/>
      <c r="G106" s="68"/>
      <c r="H106" s="93"/>
      <c r="I106" s="67"/>
      <c r="J106" s="67"/>
      <c r="K106" s="67"/>
      <c r="L106" s="67"/>
      <c r="M106" s="8"/>
      <c r="N106" s="8"/>
      <c r="O106" s="8"/>
      <c r="P106" s="8"/>
      <c r="Q106" s="67"/>
      <c r="R106" s="67"/>
      <c r="S106" s="8"/>
      <c r="T106" s="8">
        <f t="shared" si="14"/>
        <v>0</v>
      </c>
      <c r="U106" s="42"/>
      <c r="V106" s="42"/>
      <c r="W106" s="42"/>
      <c r="X106" s="42"/>
      <c r="Y106" s="42"/>
      <c r="Z106" s="42"/>
      <c r="AA106" s="42"/>
    </row>
    <row r="107" spans="1:27" x14ac:dyDescent="0.3">
      <c r="A107" s="17" t="s">
        <v>353</v>
      </c>
      <c r="B107" s="10" t="s">
        <v>354</v>
      </c>
      <c r="C107" s="61"/>
      <c r="D107" s="69"/>
      <c r="E107" s="61"/>
      <c r="F107" s="61"/>
      <c r="G107" s="69"/>
      <c r="H107" s="93"/>
      <c r="I107" s="67"/>
      <c r="J107" s="67"/>
      <c r="K107" s="61"/>
      <c r="L107" s="61"/>
      <c r="M107" s="8"/>
      <c r="N107" s="8"/>
      <c r="O107" s="8"/>
      <c r="P107" s="8"/>
      <c r="Q107" s="67"/>
      <c r="R107" s="67"/>
      <c r="S107" s="8"/>
      <c r="T107" s="8">
        <f t="shared" si="14"/>
        <v>0</v>
      </c>
      <c r="U107" s="43"/>
      <c r="V107" s="43"/>
      <c r="W107" s="43"/>
      <c r="X107" s="43"/>
      <c r="Y107" s="43"/>
      <c r="Z107" s="43"/>
      <c r="AA107" s="43"/>
    </row>
    <row r="108" spans="1:27" x14ac:dyDescent="0.3">
      <c r="A108" s="16" t="s">
        <v>355</v>
      </c>
      <c r="B108" s="9" t="s">
        <v>356</v>
      </c>
      <c r="C108" s="89"/>
      <c r="D108" s="71"/>
      <c r="E108" s="90">
        <f>C108+D108</f>
        <v>0</v>
      </c>
      <c r="F108" s="89">
        <v>0</v>
      </c>
      <c r="G108" s="71"/>
      <c r="H108" s="93">
        <f>F108+G108</f>
        <v>0</v>
      </c>
      <c r="I108" s="70"/>
      <c r="J108" s="70"/>
      <c r="K108" s="70"/>
      <c r="L108" s="70"/>
      <c r="M108" s="8"/>
      <c r="N108" s="8"/>
      <c r="O108" s="8"/>
      <c r="P108" s="8"/>
      <c r="Q108" s="70"/>
      <c r="R108" s="70"/>
      <c r="S108" s="8">
        <f>H108+J108+M108+Q108</f>
        <v>0</v>
      </c>
      <c r="T108" s="8">
        <f t="shared" si="14"/>
        <v>0</v>
      </c>
      <c r="U108" s="44"/>
      <c r="V108" s="44"/>
      <c r="W108" s="44"/>
      <c r="X108" s="44"/>
      <c r="Y108" s="44"/>
      <c r="Z108" s="44"/>
      <c r="AA108" s="44"/>
    </row>
    <row r="109" spans="1:27" x14ac:dyDescent="0.3">
      <c r="A109" s="13" t="s">
        <v>597</v>
      </c>
      <c r="B109" s="13" t="s">
        <v>357</v>
      </c>
      <c r="C109" s="70"/>
      <c r="D109" s="71"/>
      <c r="E109" s="62"/>
      <c r="F109" s="70"/>
      <c r="G109" s="71"/>
      <c r="H109" s="94"/>
      <c r="I109" s="70"/>
      <c r="J109" s="70"/>
      <c r="K109" s="70"/>
      <c r="L109" s="70"/>
      <c r="M109" s="8"/>
      <c r="N109" s="8"/>
      <c r="O109" s="8"/>
      <c r="P109" s="8"/>
      <c r="Q109" s="70"/>
      <c r="R109" s="70"/>
      <c r="S109" s="8">
        <f t="shared" ref="S109:S132" si="21">H109+J109+M109+Q109</f>
        <v>0</v>
      </c>
      <c r="T109" s="8">
        <f t="shared" si="14"/>
        <v>0</v>
      </c>
      <c r="U109" s="44"/>
      <c r="V109" s="44"/>
      <c r="W109" s="44"/>
      <c r="X109" s="44"/>
      <c r="Y109" s="44"/>
      <c r="Z109" s="44"/>
      <c r="AA109" s="44"/>
    </row>
    <row r="110" spans="1:27" x14ac:dyDescent="0.3">
      <c r="A110" s="13" t="s">
        <v>598</v>
      </c>
      <c r="B110" s="13" t="s">
        <v>358</v>
      </c>
      <c r="C110" s="67"/>
      <c r="D110" s="68"/>
      <c r="E110" s="61"/>
      <c r="F110" s="67"/>
      <c r="G110" s="68"/>
      <c r="H110" s="95"/>
      <c r="I110" s="67"/>
      <c r="J110" s="67"/>
      <c r="K110" s="67"/>
      <c r="L110" s="67"/>
      <c r="M110" s="8"/>
      <c r="N110" s="8"/>
      <c r="O110" s="8"/>
      <c r="P110" s="8"/>
      <c r="Q110" s="67"/>
      <c r="R110" s="67"/>
      <c r="S110" s="8">
        <f t="shared" si="21"/>
        <v>0</v>
      </c>
      <c r="T110" s="8">
        <f t="shared" si="14"/>
        <v>0</v>
      </c>
      <c r="U110" s="42"/>
      <c r="V110" s="42"/>
      <c r="W110" s="42"/>
      <c r="X110" s="42"/>
      <c r="Y110" s="42"/>
      <c r="Z110" s="42"/>
      <c r="AA110" s="42"/>
    </row>
    <row r="111" spans="1:27" x14ac:dyDescent="0.3">
      <c r="A111" s="13" t="s">
        <v>599</v>
      </c>
      <c r="B111" s="13" t="s">
        <v>359</v>
      </c>
      <c r="C111" s="67"/>
      <c r="D111" s="68"/>
      <c r="E111" s="61"/>
      <c r="F111" s="67"/>
      <c r="G111" s="68"/>
      <c r="H111" s="95"/>
      <c r="I111" s="67"/>
      <c r="J111" s="67"/>
      <c r="K111" s="67"/>
      <c r="L111" s="67"/>
      <c r="M111" s="8"/>
      <c r="N111" s="8"/>
      <c r="O111" s="8"/>
      <c r="P111" s="8"/>
      <c r="Q111" s="67"/>
      <c r="R111" s="67"/>
      <c r="S111" s="8">
        <f t="shared" si="21"/>
        <v>0</v>
      </c>
      <c r="T111" s="8">
        <f t="shared" si="14"/>
        <v>0</v>
      </c>
      <c r="U111" s="42"/>
      <c r="V111" s="42"/>
      <c r="W111" s="42"/>
      <c r="X111" s="42"/>
      <c r="Y111" s="42"/>
      <c r="Z111" s="42"/>
      <c r="AA111" s="42"/>
    </row>
    <row r="112" spans="1:27" x14ac:dyDescent="0.3">
      <c r="A112" s="231" t="s">
        <v>524</v>
      </c>
      <c r="B112" s="13" t="s">
        <v>522</v>
      </c>
      <c r="C112" s="67"/>
      <c r="D112" s="68"/>
      <c r="E112" s="61"/>
      <c r="F112" s="67"/>
      <c r="G112" s="68"/>
      <c r="H112" s="95"/>
      <c r="I112" s="67"/>
      <c r="J112" s="67"/>
      <c r="K112" s="67"/>
      <c r="L112" s="67"/>
      <c r="M112" s="8"/>
      <c r="N112" s="8"/>
      <c r="O112" s="8"/>
      <c r="P112" s="8"/>
      <c r="Q112" s="67"/>
      <c r="R112" s="67"/>
      <c r="S112" s="8">
        <f t="shared" si="21"/>
        <v>0</v>
      </c>
      <c r="T112" s="8">
        <f t="shared" si="14"/>
        <v>0</v>
      </c>
      <c r="U112" s="42"/>
      <c r="V112" s="42"/>
      <c r="W112" s="42"/>
      <c r="X112" s="42"/>
      <c r="Y112" s="42"/>
      <c r="Z112" s="42"/>
      <c r="AA112" s="42"/>
    </row>
    <row r="113" spans="1:27" x14ac:dyDescent="0.3">
      <c r="A113" s="231" t="s">
        <v>525</v>
      </c>
      <c r="B113" s="13" t="s">
        <v>523</v>
      </c>
      <c r="C113" s="67"/>
      <c r="D113" s="68"/>
      <c r="E113" s="61"/>
      <c r="F113" s="67"/>
      <c r="G113" s="68"/>
      <c r="H113" s="95"/>
      <c r="I113" s="67"/>
      <c r="J113" s="67"/>
      <c r="K113" s="67"/>
      <c r="L113" s="67"/>
      <c r="M113" s="8"/>
      <c r="N113" s="8"/>
      <c r="O113" s="8"/>
      <c r="P113" s="8"/>
      <c r="Q113" s="67"/>
      <c r="R113" s="67"/>
      <c r="S113" s="8">
        <f t="shared" si="21"/>
        <v>0</v>
      </c>
      <c r="T113" s="8">
        <f t="shared" si="14"/>
        <v>0</v>
      </c>
      <c r="U113" s="42"/>
      <c r="V113" s="42"/>
      <c r="W113" s="42"/>
      <c r="X113" s="42"/>
      <c r="Y113" s="42"/>
      <c r="Z113" s="42"/>
      <c r="AA113" s="42"/>
    </row>
    <row r="114" spans="1:27" x14ac:dyDescent="0.3">
      <c r="A114" s="18" t="s">
        <v>360</v>
      </c>
      <c r="B114" s="10" t="s">
        <v>361</v>
      </c>
      <c r="C114" s="72">
        <f>SUM(C108:C113)</f>
        <v>0</v>
      </c>
      <c r="D114" s="72">
        <f>SUM(D108:D113)</f>
        <v>0</v>
      </c>
      <c r="E114" s="72">
        <f>SUM(E108:E113)</f>
        <v>0</v>
      </c>
      <c r="F114" s="72">
        <f>SUM(F108:F113)</f>
        <v>0</v>
      </c>
      <c r="G114" s="72">
        <f t="shared" ref="G114:P114" si="22">SUM(G108:G113)</f>
        <v>0</v>
      </c>
      <c r="H114" s="72">
        <f t="shared" si="22"/>
        <v>0</v>
      </c>
      <c r="I114" s="72">
        <f t="shared" si="22"/>
        <v>0</v>
      </c>
      <c r="J114" s="72">
        <f t="shared" si="22"/>
        <v>0</v>
      </c>
      <c r="K114" s="72">
        <f t="shared" si="22"/>
        <v>0</v>
      </c>
      <c r="L114" s="72">
        <f t="shared" si="22"/>
        <v>0</v>
      </c>
      <c r="M114" s="72">
        <f t="shared" si="22"/>
        <v>0</v>
      </c>
      <c r="N114" s="72">
        <f t="shared" si="22"/>
        <v>0</v>
      </c>
      <c r="O114" s="72">
        <f t="shared" si="22"/>
        <v>0</v>
      </c>
      <c r="P114" s="72">
        <f t="shared" si="22"/>
        <v>0</v>
      </c>
      <c r="Q114" s="72">
        <f>SUM(Q108:Q113)</f>
        <v>0</v>
      </c>
      <c r="R114" s="72">
        <f>SUM(R108:R113)</f>
        <v>0</v>
      </c>
      <c r="S114" s="8">
        <f t="shared" si="21"/>
        <v>0</v>
      </c>
      <c r="T114" s="8">
        <f t="shared" si="14"/>
        <v>0</v>
      </c>
      <c r="U114" s="45"/>
      <c r="V114" s="45"/>
      <c r="W114" s="45"/>
      <c r="X114" s="45"/>
      <c r="Y114" s="45"/>
      <c r="Z114" s="45"/>
      <c r="AA114" s="45"/>
    </row>
    <row r="115" spans="1:27" x14ac:dyDescent="0.3">
      <c r="A115" s="16" t="s">
        <v>362</v>
      </c>
      <c r="B115" s="9" t="s">
        <v>363</v>
      </c>
      <c r="C115" s="73"/>
      <c r="D115" s="74"/>
      <c r="E115" s="72"/>
      <c r="F115" s="73"/>
      <c r="G115" s="74"/>
      <c r="H115" s="96"/>
      <c r="I115" s="70"/>
      <c r="J115" s="70"/>
      <c r="K115" s="70"/>
      <c r="L115" s="70"/>
      <c r="M115" s="8"/>
      <c r="N115" s="8"/>
      <c r="O115" s="8"/>
      <c r="P115" s="8"/>
      <c r="Q115" s="70"/>
      <c r="R115" s="70"/>
      <c r="S115" s="8">
        <f t="shared" si="21"/>
        <v>0</v>
      </c>
      <c r="T115" s="8">
        <f t="shared" si="14"/>
        <v>0</v>
      </c>
      <c r="U115" s="44"/>
      <c r="V115" s="44"/>
      <c r="W115" s="44"/>
      <c r="X115" s="44"/>
      <c r="Y115" s="44"/>
      <c r="Z115" s="44"/>
      <c r="AA115" s="44"/>
    </row>
    <row r="116" spans="1:27" x14ac:dyDescent="0.3">
      <c r="A116" s="16" t="s">
        <v>364</v>
      </c>
      <c r="B116" s="9" t="s">
        <v>365</v>
      </c>
      <c r="C116" s="73">
        <v>5996325</v>
      </c>
      <c r="D116" s="74"/>
      <c r="E116" s="72">
        <f>SUM(C116:D116)</f>
        <v>5996325</v>
      </c>
      <c r="F116" s="73">
        <v>5996325</v>
      </c>
      <c r="G116" s="74"/>
      <c r="H116" s="96">
        <f>SUM(F116:G116)</f>
        <v>5996325</v>
      </c>
      <c r="I116" s="70"/>
      <c r="J116" s="70"/>
      <c r="K116" s="70"/>
      <c r="L116" s="70"/>
      <c r="M116" s="8"/>
      <c r="N116" s="8"/>
      <c r="O116" s="8"/>
      <c r="P116" s="8"/>
      <c r="Q116" s="70"/>
      <c r="R116" s="70"/>
      <c r="S116" s="8">
        <f t="shared" si="21"/>
        <v>5996325</v>
      </c>
      <c r="T116" s="8">
        <f t="shared" si="14"/>
        <v>5996325</v>
      </c>
      <c r="U116" s="44"/>
      <c r="V116" s="44"/>
      <c r="W116" s="44"/>
      <c r="X116" s="44"/>
      <c r="Y116" s="44"/>
      <c r="Z116" s="44"/>
      <c r="AA116" s="44"/>
    </row>
    <row r="117" spans="1:27" x14ac:dyDescent="0.3">
      <c r="A117" s="18" t="s">
        <v>366</v>
      </c>
      <c r="B117" s="10" t="s">
        <v>367</v>
      </c>
      <c r="C117" s="73">
        <v>167598670</v>
      </c>
      <c r="D117" s="73"/>
      <c r="E117" s="73">
        <v>167598670</v>
      </c>
      <c r="F117" s="73">
        <v>186965570</v>
      </c>
      <c r="G117" s="73"/>
      <c r="H117" s="96">
        <f>SUM(F117:G117)</f>
        <v>186965570</v>
      </c>
      <c r="I117" s="70"/>
      <c r="J117" s="70"/>
      <c r="K117" s="70"/>
      <c r="L117" s="70"/>
      <c r="M117" s="8"/>
      <c r="N117" s="8"/>
      <c r="O117" s="8"/>
      <c r="P117" s="8"/>
      <c r="Q117" s="70"/>
      <c r="R117" s="70"/>
      <c r="S117" s="8">
        <f t="shared" si="21"/>
        <v>186965570</v>
      </c>
      <c r="T117" s="8">
        <f t="shared" si="14"/>
        <v>186965570</v>
      </c>
      <c r="U117" s="44"/>
      <c r="V117" s="44"/>
      <c r="W117" s="44"/>
      <c r="X117" s="44"/>
      <c r="Y117" s="44"/>
      <c r="Z117" s="44"/>
      <c r="AA117" s="44"/>
    </row>
    <row r="118" spans="1:27" x14ac:dyDescent="0.3">
      <c r="A118" s="16" t="s">
        <v>600</v>
      </c>
      <c r="B118" s="9" t="s">
        <v>368</v>
      </c>
      <c r="C118" s="73"/>
      <c r="D118" s="74"/>
      <c r="E118" s="72"/>
      <c r="F118" s="73"/>
      <c r="G118" s="74"/>
      <c r="H118" s="96">
        <f>SUM(F118:G118)</f>
        <v>0</v>
      </c>
      <c r="I118" s="70"/>
      <c r="J118" s="70"/>
      <c r="K118" s="70"/>
      <c r="L118" s="70"/>
      <c r="M118" s="8"/>
      <c r="N118" s="8"/>
      <c r="O118" s="8"/>
      <c r="P118" s="8"/>
      <c r="Q118" s="70"/>
      <c r="R118" s="70"/>
      <c r="S118" s="8">
        <f t="shared" si="21"/>
        <v>0</v>
      </c>
      <c r="T118" s="8">
        <f t="shared" si="14"/>
        <v>0</v>
      </c>
      <c r="U118" s="44"/>
      <c r="V118" s="44"/>
      <c r="W118" s="44"/>
      <c r="X118" s="44"/>
      <c r="Y118" s="44"/>
      <c r="Z118" s="44"/>
      <c r="AA118" s="44"/>
    </row>
    <row r="119" spans="1:27" x14ac:dyDescent="0.3">
      <c r="A119" s="16" t="s">
        <v>369</v>
      </c>
      <c r="B119" s="9" t="s">
        <v>370</v>
      </c>
      <c r="C119" s="73">
        <v>92700</v>
      </c>
      <c r="D119" s="74"/>
      <c r="E119" s="72">
        <f>SUM(C119:D119)</f>
        <v>92700</v>
      </c>
      <c r="F119" s="73">
        <v>92700</v>
      </c>
      <c r="G119" s="74"/>
      <c r="H119" s="96">
        <f>SUM(F119:G119)</f>
        <v>92700</v>
      </c>
      <c r="I119" s="70"/>
      <c r="J119" s="70"/>
      <c r="K119" s="70"/>
      <c r="L119" s="70"/>
      <c r="M119" s="8"/>
      <c r="N119" s="8"/>
      <c r="O119" s="8"/>
      <c r="P119" s="8"/>
      <c r="Q119" s="70"/>
      <c r="R119" s="70"/>
      <c r="S119" s="8">
        <f t="shared" si="21"/>
        <v>92700</v>
      </c>
      <c r="T119" s="8">
        <f t="shared" si="14"/>
        <v>92700</v>
      </c>
      <c r="U119" s="44"/>
      <c r="V119" s="44"/>
      <c r="W119" s="44"/>
      <c r="X119" s="44"/>
      <c r="Y119" s="44"/>
      <c r="Z119" s="44"/>
      <c r="AA119" s="44"/>
    </row>
    <row r="120" spans="1:27" x14ac:dyDescent="0.3">
      <c r="A120" s="16" t="s">
        <v>371</v>
      </c>
      <c r="B120" s="9" t="s">
        <v>372</v>
      </c>
      <c r="C120" s="233"/>
      <c r="D120" s="74"/>
      <c r="E120" s="72">
        <f>SUM(C120:D120)</f>
        <v>0</v>
      </c>
      <c r="F120" s="8"/>
      <c r="G120" s="74"/>
      <c r="H120" s="96">
        <f>SUM(F120:G120)</f>
        <v>0</v>
      </c>
      <c r="I120" s="70"/>
      <c r="J120" s="70"/>
      <c r="K120" s="70"/>
      <c r="L120" s="70"/>
      <c r="M120" s="8"/>
      <c r="N120" s="8"/>
      <c r="O120" s="8"/>
      <c r="P120" s="8"/>
      <c r="Q120" s="70"/>
      <c r="R120" s="70"/>
      <c r="S120" s="8">
        <f t="shared" si="21"/>
        <v>0</v>
      </c>
      <c r="T120" s="8">
        <f t="shared" si="14"/>
        <v>0</v>
      </c>
      <c r="U120" s="44"/>
      <c r="V120" s="44"/>
      <c r="W120" s="44"/>
      <c r="X120" s="44"/>
      <c r="Y120" s="44"/>
      <c r="Z120" s="44"/>
      <c r="AA120" s="44"/>
    </row>
    <row r="121" spans="1:27" x14ac:dyDescent="0.3">
      <c r="A121" s="231" t="s">
        <v>529</v>
      </c>
      <c r="B121" s="13" t="s">
        <v>526</v>
      </c>
      <c r="C121" s="233"/>
      <c r="D121" s="74"/>
      <c r="E121" s="72"/>
      <c r="F121" s="8"/>
      <c r="G121" s="74"/>
      <c r="H121" s="96"/>
      <c r="I121" s="70"/>
      <c r="J121" s="70"/>
      <c r="K121" s="70"/>
      <c r="L121" s="70"/>
      <c r="M121" s="8"/>
      <c r="N121" s="8"/>
      <c r="O121" s="8"/>
      <c r="P121" s="8"/>
      <c r="Q121" s="70"/>
      <c r="R121" s="70"/>
      <c r="S121" s="8">
        <f t="shared" si="21"/>
        <v>0</v>
      </c>
      <c r="T121" s="8">
        <f t="shared" si="14"/>
        <v>0</v>
      </c>
      <c r="U121" s="44"/>
      <c r="V121" s="44"/>
      <c r="W121" s="44"/>
      <c r="X121" s="44"/>
      <c r="Y121" s="44"/>
      <c r="Z121" s="44"/>
      <c r="AA121" s="44"/>
    </row>
    <row r="122" spans="1:27" x14ac:dyDescent="0.3">
      <c r="A122" s="231" t="s">
        <v>530</v>
      </c>
      <c r="B122" s="13" t="s">
        <v>527</v>
      </c>
      <c r="C122" s="233"/>
      <c r="D122" s="74"/>
      <c r="E122" s="72"/>
      <c r="F122" s="8"/>
      <c r="G122" s="74"/>
      <c r="H122" s="96"/>
      <c r="I122" s="70"/>
      <c r="J122" s="70"/>
      <c r="K122" s="70"/>
      <c r="L122" s="70"/>
      <c r="M122" s="8"/>
      <c r="N122" s="8"/>
      <c r="O122" s="8"/>
      <c r="P122" s="8"/>
      <c r="Q122" s="70"/>
      <c r="R122" s="70"/>
      <c r="S122" s="8">
        <f t="shared" si="21"/>
        <v>0</v>
      </c>
      <c r="T122" s="8">
        <f t="shared" si="14"/>
        <v>0</v>
      </c>
      <c r="U122" s="44"/>
      <c r="V122" s="44"/>
      <c r="W122" s="44"/>
      <c r="X122" s="44"/>
      <c r="Y122" s="44"/>
      <c r="Z122" s="44"/>
      <c r="AA122" s="44"/>
    </row>
    <row r="123" spans="1:27" x14ac:dyDescent="0.3">
      <c r="A123" s="232" t="s">
        <v>531</v>
      </c>
      <c r="B123" s="13" t="s">
        <v>528</v>
      </c>
      <c r="C123" s="233"/>
      <c r="D123" s="74"/>
      <c r="E123" s="72"/>
      <c r="F123" s="8"/>
      <c r="G123" s="74"/>
      <c r="H123" s="96"/>
      <c r="I123" s="70"/>
      <c r="J123" s="70"/>
      <c r="K123" s="70"/>
      <c r="L123" s="70"/>
      <c r="M123" s="8"/>
      <c r="N123" s="8"/>
      <c r="O123" s="8"/>
      <c r="P123" s="8"/>
      <c r="Q123" s="70"/>
      <c r="R123" s="70"/>
      <c r="S123" s="8">
        <f t="shared" si="21"/>
        <v>0</v>
      </c>
      <c r="T123" s="8">
        <f t="shared" si="14"/>
        <v>0</v>
      </c>
      <c r="U123" s="44"/>
      <c r="V123" s="44"/>
      <c r="W123" s="44"/>
      <c r="X123" s="44"/>
      <c r="Y123" s="44"/>
      <c r="Z123" s="44"/>
      <c r="AA123" s="44"/>
    </row>
    <row r="124" spans="1:27" x14ac:dyDescent="0.3">
      <c r="A124" s="46" t="s">
        <v>373</v>
      </c>
      <c r="B124" s="11" t="s">
        <v>374</v>
      </c>
      <c r="C124" s="72">
        <f>SUM(C114:C120)+C123</f>
        <v>173687695</v>
      </c>
      <c r="D124" s="72">
        <f t="shared" ref="D124:P124" si="23">SUM(D114:D120)+D123</f>
        <v>0</v>
      </c>
      <c r="E124" s="72">
        <f t="shared" si="23"/>
        <v>173687695</v>
      </c>
      <c r="F124" s="72">
        <f t="shared" si="23"/>
        <v>193054595</v>
      </c>
      <c r="G124" s="72">
        <f t="shared" si="23"/>
        <v>0</v>
      </c>
      <c r="H124" s="72">
        <f t="shared" si="23"/>
        <v>193054595</v>
      </c>
      <c r="I124" s="72">
        <f t="shared" si="23"/>
        <v>0</v>
      </c>
      <c r="J124" s="72">
        <f t="shared" si="23"/>
        <v>0</v>
      </c>
      <c r="K124" s="72">
        <f t="shared" si="23"/>
        <v>0</v>
      </c>
      <c r="L124" s="72">
        <f t="shared" si="23"/>
        <v>0</v>
      </c>
      <c r="M124" s="72">
        <f t="shared" si="23"/>
        <v>0</v>
      </c>
      <c r="N124" s="72">
        <f t="shared" si="23"/>
        <v>0</v>
      </c>
      <c r="O124" s="72">
        <f t="shared" si="23"/>
        <v>0</v>
      </c>
      <c r="P124" s="72">
        <f t="shared" si="23"/>
        <v>0</v>
      </c>
      <c r="Q124" s="72">
        <f>SUM(Q114:Q120)+Q123</f>
        <v>0</v>
      </c>
      <c r="R124" s="72">
        <f>SUM(R114:R120)+R123</f>
        <v>0</v>
      </c>
      <c r="S124" s="8">
        <f t="shared" si="21"/>
        <v>193054595</v>
      </c>
      <c r="T124" s="8">
        <f t="shared" si="14"/>
        <v>193054595</v>
      </c>
      <c r="U124" s="45"/>
      <c r="V124" s="45"/>
      <c r="W124" s="45"/>
      <c r="X124" s="45"/>
      <c r="Y124" s="45"/>
      <c r="Z124" s="45"/>
      <c r="AA124" s="45"/>
    </row>
    <row r="125" spans="1:27" x14ac:dyDescent="0.3">
      <c r="A125" s="16" t="s">
        <v>375</v>
      </c>
      <c r="B125" s="9" t="s">
        <v>376</v>
      </c>
      <c r="C125" s="70"/>
      <c r="D125" s="71"/>
      <c r="E125" s="62"/>
      <c r="F125" s="70"/>
      <c r="G125" s="71"/>
      <c r="H125" s="94"/>
      <c r="I125" s="70"/>
      <c r="J125" s="70"/>
      <c r="K125" s="70"/>
      <c r="L125" s="70"/>
      <c r="M125" s="8"/>
      <c r="N125" s="8"/>
      <c r="O125" s="8"/>
      <c r="P125" s="8"/>
      <c r="Q125" s="70"/>
      <c r="R125" s="70"/>
      <c r="S125" s="8">
        <f t="shared" si="21"/>
        <v>0</v>
      </c>
      <c r="T125" s="8">
        <f t="shared" si="14"/>
        <v>0</v>
      </c>
      <c r="U125" s="44"/>
      <c r="V125" s="44"/>
      <c r="W125" s="44"/>
      <c r="X125" s="44"/>
      <c r="Y125" s="44"/>
      <c r="Z125" s="44"/>
      <c r="AA125" s="44"/>
    </row>
    <row r="126" spans="1:27" x14ac:dyDescent="0.3">
      <c r="A126" s="13" t="s">
        <v>377</v>
      </c>
      <c r="B126" s="9" t="s">
        <v>378</v>
      </c>
      <c r="C126" s="67"/>
      <c r="D126" s="68"/>
      <c r="E126" s="61"/>
      <c r="F126" s="67"/>
      <c r="G126" s="68"/>
      <c r="H126" s="95"/>
      <c r="I126" s="67"/>
      <c r="J126" s="67"/>
      <c r="K126" s="67"/>
      <c r="L126" s="67"/>
      <c r="M126" s="8"/>
      <c r="N126" s="8"/>
      <c r="O126" s="8"/>
      <c r="P126" s="8"/>
      <c r="Q126" s="67"/>
      <c r="R126" s="67"/>
      <c r="S126" s="8">
        <f t="shared" si="21"/>
        <v>0</v>
      </c>
      <c r="T126" s="8">
        <f t="shared" si="14"/>
        <v>0</v>
      </c>
      <c r="U126" s="42"/>
      <c r="V126" s="42"/>
      <c r="W126" s="42"/>
      <c r="X126" s="42"/>
      <c r="Y126" s="42"/>
      <c r="Z126" s="42"/>
      <c r="AA126" s="42"/>
    </row>
    <row r="127" spans="1:27" x14ac:dyDescent="0.3">
      <c r="A127" s="16" t="s">
        <v>379</v>
      </c>
      <c r="B127" s="9" t="s">
        <v>380</v>
      </c>
      <c r="C127" s="70"/>
      <c r="D127" s="71"/>
      <c r="E127" s="62"/>
      <c r="F127" s="70"/>
      <c r="G127" s="71"/>
      <c r="H127" s="94"/>
      <c r="I127" s="70"/>
      <c r="J127" s="70"/>
      <c r="K127" s="70"/>
      <c r="L127" s="70"/>
      <c r="M127" s="8"/>
      <c r="N127" s="8"/>
      <c r="O127" s="8"/>
      <c r="P127" s="8"/>
      <c r="Q127" s="70"/>
      <c r="R127" s="70"/>
      <c r="S127" s="8">
        <f t="shared" si="21"/>
        <v>0</v>
      </c>
      <c r="T127" s="8">
        <f t="shared" si="14"/>
        <v>0</v>
      </c>
      <c r="U127" s="44"/>
      <c r="V127" s="44"/>
      <c r="W127" s="44"/>
      <c r="X127" s="44"/>
      <c r="Y127" s="44"/>
      <c r="Z127" s="44"/>
      <c r="AA127" s="44"/>
    </row>
    <row r="128" spans="1:27" ht="26.4" x14ac:dyDescent="0.3">
      <c r="A128" s="13" t="s">
        <v>601</v>
      </c>
      <c r="B128" s="13" t="s">
        <v>381</v>
      </c>
      <c r="C128" s="70"/>
      <c r="D128" s="71"/>
      <c r="E128" s="62"/>
      <c r="F128" s="70"/>
      <c r="G128" s="71"/>
      <c r="H128" s="94"/>
      <c r="I128" s="70"/>
      <c r="J128" s="70"/>
      <c r="K128" s="70"/>
      <c r="L128" s="70"/>
      <c r="M128" s="8"/>
      <c r="N128" s="8"/>
      <c r="O128" s="8"/>
      <c r="P128" s="8"/>
      <c r="Q128" s="70"/>
      <c r="R128" s="70"/>
      <c r="S128" s="8">
        <f t="shared" si="21"/>
        <v>0</v>
      </c>
      <c r="T128" s="8">
        <f t="shared" si="14"/>
        <v>0</v>
      </c>
      <c r="U128" s="44"/>
      <c r="V128" s="44"/>
      <c r="W128" s="44"/>
      <c r="X128" s="44"/>
      <c r="Y128" s="44"/>
      <c r="Z128" s="44"/>
      <c r="AA128" s="44"/>
    </row>
    <row r="129" spans="1:27" x14ac:dyDescent="0.3">
      <c r="A129" s="13" t="s">
        <v>532</v>
      </c>
      <c r="B129" s="13" t="s">
        <v>533</v>
      </c>
      <c r="C129" s="70"/>
      <c r="D129" s="71"/>
      <c r="E129" s="62"/>
      <c r="F129" s="70"/>
      <c r="G129" s="71"/>
      <c r="H129" s="94"/>
      <c r="I129" s="70"/>
      <c r="J129" s="70"/>
      <c r="K129" s="70"/>
      <c r="L129" s="70"/>
      <c r="M129" s="8"/>
      <c r="N129" s="8"/>
      <c r="O129" s="8"/>
      <c r="P129" s="8"/>
      <c r="Q129" s="70"/>
      <c r="R129" s="70"/>
      <c r="S129" s="8">
        <f t="shared" si="21"/>
        <v>0</v>
      </c>
      <c r="T129" s="8">
        <f t="shared" si="14"/>
        <v>0</v>
      </c>
      <c r="U129" s="44"/>
      <c r="V129" s="44"/>
      <c r="W129" s="44"/>
      <c r="X129" s="44"/>
      <c r="Y129" s="44"/>
      <c r="Z129" s="44"/>
      <c r="AA129" s="44"/>
    </row>
    <row r="130" spans="1:27" x14ac:dyDescent="0.3">
      <c r="A130" s="46" t="s">
        <v>382</v>
      </c>
      <c r="B130" s="11" t="s">
        <v>383</v>
      </c>
      <c r="C130" s="62"/>
      <c r="D130" s="75"/>
      <c r="E130" s="62"/>
      <c r="F130" s="62"/>
      <c r="G130" s="75"/>
      <c r="H130" s="94"/>
      <c r="I130" s="70"/>
      <c r="J130" s="70"/>
      <c r="K130" s="62"/>
      <c r="L130" s="62"/>
      <c r="M130" s="8"/>
      <c r="N130" s="8"/>
      <c r="O130" s="8"/>
      <c r="P130" s="8"/>
      <c r="Q130" s="70"/>
      <c r="R130" s="70"/>
      <c r="S130" s="8">
        <f t="shared" si="21"/>
        <v>0</v>
      </c>
      <c r="T130" s="8">
        <f t="shared" si="14"/>
        <v>0</v>
      </c>
      <c r="U130" s="45"/>
      <c r="V130" s="45"/>
      <c r="W130" s="45"/>
      <c r="X130" s="45"/>
      <c r="Y130" s="45"/>
      <c r="Z130" s="45"/>
      <c r="AA130" s="45"/>
    </row>
    <row r="131" spans="1:27" ht="26.4" x14ac:dyDescent="0.3">
      <c r="A131" s="13" t="s">
        <v>384</v>
      </c>
      <c r="B131" s="9" t="s">
        <v>385</v>
      </c>
      <c r="C131" s="67"/>
      <c r="D131" s="68"/>
      <c r="E131" s="61"/>
      <c r="F131" s="67"/>
      <c r="G131" s="68"/>
      <c r="H131" s="95"/>
      <c r="I131" s="67"/>
      <c r="J131" s="67"/>
      <c r="K131" s="67"/>
      <c r="L131" s="67"/>
      <c r="M131" s="8"/>
      <c r="N131" s="8"/>
      <c r="O131" s="8"/>
      <c r="P131" s="8"/>
      <c r="Q131" s="67"/>
      <c r="R131" s="67"/>
      <c r="S131" s="8">
        <f t="shared" si="21"/>
        <v>0</v>
      </c>
      <c r="T131" s="8">
        <f t="shared" si="14"/>
        <v>0</v>
      </c>
      <c r="U131" s="42"/>
      <c r="V131" s="42"/>
      <c r="W131" s="42"/>
      <c r="X131" s="42"/>
      <c r="Y131" s="42"/>
      <c r="Z131" s="42"/>
      <c r="AA131" s="42"/>
    </row>
    <row r="132" spans="1:27" x14ac:dyDescent="0.3">
      <c r="A132" s="13" t="s">
        <v>534</v>
      </c>
      <c r="B132" s="13" t="s">
        <v>535</v>
      </c>
      <c r="C132" s="67"/>
      <c r="D132" s="68"/>
      <c r="E132" s="61"/>
      <c r="F132" s="67"/>
      <c r="G132" s="68"/>
      <c r="H132" s="95"/>
      <c r="I132" s="67"/>
      <c r="J132" s="67"/>
      <c r="K132" s="67"/>
      <c r="L132" s="67"/>
      <c r="M132" s="8"/>
      <c r="N132" s="8"/>
      <c r="O132" s="8"/>
      <c r="P132" s="8"/>
      <c r="Q132" s="67"/>
      <c r="R132" s="67"/>
      <c r="S132" s="8">
        <f t="shared" si="21"/>
        <v>0</v>
      </c>
      <c r="T132" s="8">
        <f t="shared" si="14"/>
        <v>0</v>
      </c>
      <c r="U132" s="42"/>
      <c r="V132" s="42"/>
      <c r="W132" s="42"/>
      <c r="X132" s="42"/>
      <c r="Y132" s="42"/>
      <c r="Z132" s="42"/>
      <c r="AA132" s="42"/>
    </row>
    <row r="133" spans="1:27" ht="15.6" x14ac:dyDescent="0.3">
      <c r="A133" s="19" t="s">
        <v>386</v>
      </c>
      <c r="B133" s="20" t="s">
        <v>387</v>
      </c>
      <c r="C133" s="63">
        <f t="shared" ref="C133:H133" si="24">SUM(C124)</f>
        <v>173687695</v>
      </c>
      <c r="D133" s="63">
        <f t="shared" si="24"/>
        <v>0</v>
      </c>
      <c r="E133" s="63">
        <f t="shared" si="24"/>
        <v>173687695</v>
      </c>
      <c r="F133" s="63">
        <f t="shared" si="24"/>
        <v>193054595</v>
      </c>
      <c r="G133" s="63">
        <f t="shared" si="24"/>
        <v>0</v>
      </c>
      <c r="H133" s="63">
        <f t="shared" si="24"/>
        <v>193054595</v>
      </c>
      <c r="I133" s="78"/>
      <c r="J133" s="78"/>
      <c r="K133" s="63"/>
      <c r="L133" s="63"/>
      <c r="M133" s="63"/>
      <c r="N133" s="63"/>
      <c r="O133" s="63"/>
      <c r="P133" s="63"/>
      <c r="Q133" s="78"/>
      <c r="R133" s="78"/>
      <c r="S133" s="63">
        <f>E133+I133+M133+Q133</f>
        <v>173687695</v>
      </c>
      <c r="T133" s="252">
        <f>T124</f>
        <v>193054595</v>
      </c>
      <c r="U133" s="45"/>
      <c r="V133" s="45"/>
      <c r="W133" s="45"/>
      <c r="X133" s="45"/>
      <c r="Y133" s="45"/>
      <c r="Z133" s="45"/>
      <c r="AA133" s="45"/>
    </row>
    <row r="134" spans="1:27" ht="15.6" x14ac:dyDescent="0.3">
      <c r="A134" s="21" t="s">
        <v>388</v>
      </c>
      <c r="B134" s="22"/>
      <c r="C134" s="64">
        <f t="shared" ref="C134:H134" si="25">C103+C133</f>
        <v>873046310</v>
      </c>
      <c r="D134" s="64">
        <f t="shared" si="25"/>
        <v>16955497</v>
      </c>
      <c r="E134" s="64">
        <f t="shared" si="25"/>
        <v>890001807</v>
      </c>
      <c r="F134" s="64">
        <f t="shared" si="25"/>
        <v>1053385838</v>
      </c>
      <c r="G134" s="64">
        <f t="shared" si="25"/>
        <v>17155497</v>
      </c>
      <c r="H134" s="64">
        <f t="shared" si="25"/>
        <v>1070541335</v>
      </c>
      <c r="I134" s="64">
        <f t="shared" ref="I134:R134" si="26">SUM(I103)</f>
        <v>84615000</v>
      </c>
      <c r="J134" s="64">
        <f t="shared" si="26"/>
        <v>89452005</v>
      </c>
      <c r="K134" s="64">
        <f t="shared" si="26"/>
        <v>84311000</v>
      </c>
      <c r="L134" s="64">
        <f t="shared" si="26"/>
        <v>5085000</v>
      </c>
      <c r="M134" s="64">
        <f t="shared" si="26"/>
        <v>89396000</v>
      </c>
      <c r="N134" s="64">
        <f t="shared" si="26"/>
        <v>91293372</v>
      </c>
      <c r="O134" s="64">
        <f t="shared" si="26"/>
        <v>5113000</v>
      </c>
      <c r="P134" s="64">
        <f t="shared" si="26"/>
        <v>96406372</v>
      </c>
      <c r="Q134" s="64">
        <f t="shared" si="26"/>
        <v>13920000</v>
      </c>
      <c r="R134" s="64">
        <f t="shared" si="26"/>
        <v>13920000</v>
      </c>
      <c r="S134" s="64">
        <f>E134+I134+M134+Q134</f>
        <v>1077932807</v>
      </c>
      <c r="T134" s="64">
        <f>R134+O134+N134+J134+G134+F134</f>
        <v>1270319712</v>
      </c>
      <c r="U134" s="3"/>
    </row>
  </sheetData>
  <mergeCells count="6">
    <mergeCell ref="A1:T1"/>
    <mergeCell ref="A2:S2"/>
    <mergeCell ref="C4:E4"/>
    <mergeCell ref="F4:H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8" scale="57" fitToHeight="2" orientation="landscape" r:id="rId1"/>
  <rowBreaks count="1" manualBreakCount="1">
    <brk id="78" max="12" man="1"/>
  </rowBreaks>
  <colBreaks count="1" manualBreakCount="1">
    <brk id="19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7" sqref="J27"/>
    </sheetView>
  </sheetViews>
  <sheetFormatPr defaultRowHeight="14.4" x14ac:dyDescent="0.3"/>
  <cols>
    <col min="1" max="1" width="86.33203125" style="172" customWidth="1"/>
    <col min="2" max="3" width="28.33203125" style="172" customWidth="1"/>
    <col min="4" max="5" width="29.109375" style="172" customWidth="1"/>
    <col min="6" max="9" width="29.44140625" style="172" customWidth="1"/>
    <col min="10" max="10" width="21.5546875" style="172" bestFit="1" customWidth="1"/>
    <col min="11" max="11" width="24.88671875" style="172" bestFit="1" customWidth="1"/>
    <col min="12" max="262" width="8.88671875" style="172"/>
    <col min="263" max="263" width="86.33203125" style="172" customWidth="1"/>
    <col min="264" max="264" width="28.33203125" style="172" customWidth="1"/>
    <col min="265" max="265" width="29.109375" style="172" customWidth="1"/>
    <col min="266" max="266" width="29.44140625" style="172" customWidth="1"/>
    <col min="267" max="267" width="18.44140625" style="172" customWidth="1"/>
    <col min="268" max="518" width="8.88671875" style="172"/>
    <col min="519" max="519" width="86.33203125" style="172" customWidth="1"/>
    <col min="520" max="520" width="28.33203125" style="172" customWidth="1"/>
    <col min="521" max="521" width="29.109375" style="172" customWidth="1"/>
    <col min="522" max="522" width="29.44140625" style="172" customWidth="1"/>
    <col min="523" max="523" width="18.44140625" style="172" customWidth="1"/>
    <col min="524" max="774" width="8.88671875" style="172"/>
    <col min="775" max="775" width="86.33203125" style="172" customWidth="1"/>
    <col min="776" max="776" width="28.33203125" style="172" customWidth="1"/>
    <col min="777" max="777" width="29.109375" style="172" customWidth="1"/>
    <col min="778" max="778" width="29.44140625" style="172" customWidth="1"/>
    <col min="779" max="779" width="18.44140625" style="172" customWidth="1"/>
    <col min="780" max="1030" width="8.88671875" style="172"/>
    <col min="1031" max="1031" width="86.33203125" style="172" customWidth="1"/>
    <col min="1032" max="1032" width="28.33203125" style="172" customWidth="1"/>
    <col min="1033" max="1033" width="29.109375" style="172" customWidth="1"/>
    <col min="1034" max="1034" width="29.44140625" style="172" customWidth="1"/>
    <col min="1035" max="1035" width="18.44140625" style="172" customWidth="1"/>
    <col min="1036" max="1286" width="8.88671875" style="172"/>
    <col min="1287" max="1287" width="86.33203125" style="172" customWidth="1"/>
    <col min="1288" max="1288" width="28.33203125" style="172" customWidth="1"/>
    <col min="1289" max="1289" width="29.109375" style="172" customWidth="1"/>
    <col min="1290" max="1290" width="29.44140625" style="172" customWidth="1"/>
    <col min="1291" max="1291" width="18.44140625" style="172" customWidth="1"/>
    <col min="1292" max="1542" width="8.88671875" style="172"/>
    <col min="1543" max="1543" width="86.33203125" style="172" customWidth="1"/>
    <col min="1544" max="1544" width="28.33203125" style="172" customWidth="1"/>
    <col min="1545" max="1545" width="29.109375" style="172" customWidth="1"/>
    <col min="1546" max="1546" width="29.44140625" style="172" customWidth="1"/>
    <col min="1547" max="1547" width="18.44140625" style="172" customWidth="1"/>
    <col min="1548" max="1798" width="8.88671875" style="172"/>
    <col min="1799" max="1799" width="86.33203125" style="172" customWidth="1"/>
    <col min="1800" max="1800" width="28.33203125" style="172" customWidth="1"/>
    <col min="1801" max="1801" width="29.109375" style="172" customWidth="1"/>
    <col min="1802" max="1802" width="29.44140625" style="172" customWidth="1"/>
    <col min="1803" max="1803" width="18.44140625" style="172" customWidth="1"/>
    <col min="1804" max="2054" width="8.88671875" style="172"/>
    <col min="2055" max="2055" width="86.33203125" style="172" customWidth="1"/>
    <col min="2056" max="2056" width="28.33203125" style="172" customWidth="1"/>
    <col min="2057" max="2057" width="29.109375" style="172" customWidth="1"/>
    <col min="2058" max="2058" width="29.44140625" style="172" customWidth="1"/>
    <col min="2059" max="2059" width="18.44140625" style="172" customWidth="1"/>
    <col min="2060" max="2310" width="8.88671875" style="172"/>
    <col min="2311" max="2311" width="86.33203125" style="172" customWidth="1"/>
    <col min="2312" max="2312" width="28.33203125" style="172" customWidth="1"/>
    <col min="2313" max="2313" width="29.109375" style="172" customWidth="1"/>
    <col min="2314" max="2314" width="29.44140625" style="172" customWidth="1"/>
    <col min="2315" max="2315" width="18.44140625" style="172" customWidth="1"/>
    <col min="2316" max="2566" width="8.88671875" style="172"/>
    <col min="2567" max="2567" width="86.33203125" style="172" customWidth="1"/>
    <col min="2568" max="2568" width="28.33203125" style="172" customWidth="1"/>
    <col min="2569" max="2569" width="29.109375" style="172" customWidth="1"/>
    <col min="2570" max="2570" width="29.44140625" style="172" customWidth="1"/>
    <col min="2571" max="2571" width="18.44140625" style="172" customWidth="1"/>
    <col min="2572" max="2822" width="8.88671875" style="172"/>
    <col min="2823" max="2823" width="86.33203125" style="172" customWidth="1"/>
    <col min="2824" max="2824" width="28.33203125" style="172" customWidth="1"/>
    <col min="2825" max="2825" width="29.109375" style="172" customWidth="1"/>
    <col min="2826" max="2826" width="29.44140625" style="172" customWidth="1"/>
    <col min="2827" max="2827" width="18.44140625" style="172" customWidth="1"/>
    <col min="2828" max="3078" width="8.88671875" style="172"/>
    <col min="3079" max="3079" width="86.33203125" style="172" customWidth="1"/>
    <col min="3080" max="3080" width="28.33203125" style="172" customWidth="1"/>
    <col min="3081" max="3081" width="29.109375" style="172" customWidth="1"/>
    <col min="3082" max="3082" width="29.44140625" style="172" customWidth="1"/>
    <col min="3083" max="3083" width="18.44140625" style="172" customWidth="1"/>
    <col min="3084" max="3334" width="8.88671875" style="172"/>
    <col min="3335" max="3335" width="86.33203125" style="172" customWidth="1"/>
    <col min="3336" max="3336" width="28.33203125" style="172" customWidth="1"/>
    <col min="3337" max="3337" width="29.109375" style="172" customWidth="1"/>
    <col min="3338" max="3338" width="29.44140625" style="172" customWidth="1"/>
    <col min="3339" max="3339" width="18.44140625" style="172" customWidth="1"/>
    <col min="3340" max="3590" width="8.88671875" style="172"/>
    <col min="3591" max="3591" width="86.33203125" style="172" customWidth="1"/>
    <col min="3592" max="3592" width="28.33203125" style="172" customWidth="1"/>
    <col min="3593" max="3593" width="29.109375" style="172" customWidth="1"/>
    <col min="3594" max="3594" width="29.44140625" style="172" customWidth="1"/>
    <col min="3595" max="3595" width="18.44140625" style="172" customWidth="1"/>
    <col min="3596" max="3846" width="8.88671875" style="172"/>
    <col min="3847" max="3847" width="86.33203125" style="172" customWidth="1"/>
    <col min="3848" max="3848" width="28.33203125" style="172" customWidth="1"/>
    <col min="3849" max="3849" width="29.109375" style="172" customWidth="1"/>
    <col min="3850" max="3850" width="29.44140625" style="172" customWidth="1"/>
    <col min="3851" max="3851" width="18.44140625" style="172" customWidth="1"/>
    <col min="3852" max="4102" width="8.88671875" style="172"/>
    <col min="4103" max="4103" width="86.33203125" style="172" customWidth="1"/>
    <col min="4104" max="4104" width="28.33203125" style="172" customWidth="1"/>
    <col min="4105" max="4105" width="29.109375" style="172" customWidth="1"/>
    <col min="4106" max="4106" width="29.44140625" style="172" customWidth="1"/>
    <col min="4107" max="4107" width="18.44140625" style="172" customWidth="1"/>
    <col min="4108" max="4358" width="8.88671875" style="172"/>
    <col min="4359" max="4359" width="86.33203125" style="172" customWidth="1"/>
    <col min="4360" max="4360" width="28.33203125" style="172" customWidth="1"/>
    <col min="4361" max="4361" width="29.109375" style="172" customWidth="1"/>
    <col min="4362" max="4362" width="29.44140625" style="172" customWidth="1"/>
    <col min="4363" max="4363" width="18.44140625" style="172" customWidth="1"/>
    <col min="4364" max="4614" width="8.88671875" style="172"/>
    <col min="4615" max="4615" width="86.33203125" style="172" customWidth="1"/>
    <col min="4616" max="4616" width="28.33203125" style="172" customWidth="1"/>
    <col min="4617" max="4617" width="29.109375" style="172" customWidth="1"/>
    <col min="4618" max="4618" width="29.44140625" style="172" customWidth="1"/>
    <col min="4619" max="4619" width="18.44140625" style="172" customWidth="1"/>
    <col min="4620" max="4870" width="8.88671875" style="172"/>
    <col min="4871" max="4871" width="86.33203125" style="172" customWidth="1"/>
    <col min="4872" max="4872" width="28.33203125" style="172" customWidth="1"/>
    <col min="4873" max="4873" width="29.109375" style="172" customWidth="1"/>
    <col min="4874" max="4874" width="29.44140625" style="172" customWidth="1"/>
    <col min="4875" max="4875" width="18.44140625" style="172" customWidth="1"/>
    <col min="4876" max="5126" width="8.88671875" style="172"/>
    <col min="5127" max="5127" width="86.33203125" style="172" customWidth="1"/>
    <col min="5128" max="5128" width="28.33203125" style="172" customWidth="1"/>
    <col min="5129" max="5129" width="29.109375" style="172" customWidth="1"/>
    <col min="5130" max="5130" width="29.44140625" style="172" customWidth="1"/>
    <col min="5131" max="5131" width="18.44140625" style="172" customWidth="1"/>
    <col min="5132" max="5382" width="8.88671875" style="172"/>
    <col min="5383" max="5383" width="86.33203125" style="172" customWidth="1"/>
    <col min="5384" max="5384" width="28.33203125" style="172" customWidth="1"/>
    <col min="5385" max="5385" width="29.109375" style="172" customWidth="1"/>
    <col min="5386" max="5386" width="29.44140625" style="172" customWidth="1"/>
    <col min="5387" max="5387" width="18.44140625" style="172" customWidth="1"/>
    <col min="5388" max="5638" width="8.88671875" style="172"/>
    <col min="5639" max="5639" width="86.33203125" style="172" customWidth="1"/>
    <col min="5640" max="5640" width="28.33203125" style="172" customWidth="1"/>
    <col min="5641" max="5641" width="29.109375" style="172" customWidth="1"/>
    <col min="5642" max="5642" width="29.44140625" style="172" customWidth="1"/>
    <col min="5643" max="5643" width="18.44140625" style="172" customWidth="1"/>
    <col min="5644" max="5894" width="8.88671875" style="172"/>
    <col min="5895" max="5895" width="86.33203125" style="172" customWidth="1"/>
    <col min="5896" max="5896" width="28.33203125" style="172" customWidth="1"/>
    <col min="5897" max="5897" width="29.109375" style="172" customWidth="1"/>
    <col min="5898" max="5898" width="29.44140625" style="172" customWidth="1"/>
    <col min="5899" max="5899" width="18.44140625" style="172" customWidth="1"/>
    <col min="5900" max="6150" width="8.88671875" style="172"/>
    <col min="6151" max="6151" width="86.33203125" style="172" customWidth="1"/>
    <col min="6152" max="6152" width="28.33203125" style="172" customWidth="1"/>
    <col min="6153" max="6153" width="29.109375" style="172" customWidth="1"/>
    <col min="6154" max="6154" width="29.44140625" style="172" customWidth="1"/>
    <col min="6155" max="6155" width="18.44140625" style="172" customWidth="1"/>
    <col min="6156" max="6406" width="8.88671875" style="172"/>
    <col min="6407" max="6407" width="86.33203125" style="172" customWidth="1"/>
    <col min="6408" max="6408" width="28.33203125" style="172" customWidth="1"/>
    <col min="6409" max="6409" width="29.109375" style="172" customWidth="1"/>
    <col min="6410" max="6410" width="29.44140625" style="172" customWidth="1"/>
    <col min="6411" max="6411" width="18.44140625" style="172" customWidth="1"/>
    <col min="6412" max="6662" width="8.88671875" style="172"/>
    <col min="6663" max="6663" width="86.33203125" style="172" customWidth="1"/>
    <col min="6664" max="6664" width="28.33203125" style="172" customWidth="1"/>
    <col min="6665" max="6665" width="29.109375" style="172" customWidth="1"/>
    <col min="6666" max="6666" width="29.44140625" style="172" customWidth="1"/>
    <col min="6667" max="6667" width="18.44140625" style="172" customWidth="1"/>
    <col min="6668" max="6918" width="8.88671875" style="172"/>
    <col min="6919" max="6919" width="86.33203125" style="172" customWidth="1"/>
    <col min="6920" max="6920" width="28.33203125" style="172" customWidth="1"/>
    <col min="6921" max="6921" width="29.109375" style="172" customWidth="1"/>
    <col min="6922" max="6922" width="29.44140625" style="172" customWidth="1"/>
    <col min="6923" max="6923" width="18.44140625" style="172" customWidth="1"/>
    <col min="6924" max="7174" width="8.88671875" style="172"/>
    <col min="7175" max="7175" width="86.33203125" style="172" customWidth="1"/>
    <col min="7176" max="7176" width="28.33203125" style="172" customWidth="1"/>
    <col min="7177" max="7177" width="29.109375" style="172" customWidth="1"/>
    <col min="7178" max="7178" width="29.44140625" style="172" customWidth="1"/>
    <col min="7179" max="7179" width="18.44140625" style="172" customWidth="1"/>
    <col min="7180" max="7430" width="8.88671875" style="172"/>
    <col min="7431" max="7431" width="86.33203125" style="172" customWidth="1"/>
    <col min="7432" max="7432" width="28.33203125" style="172" customWidth="1"/>
    <col min="7433" max="7433" width="29.109375" style="172" customWidth="1"/>
    <col min="7434" max="7434" width="29.44140625" style="172" customWidth="1"/>
    <col min="7435" max="7435" width="18.44140625" style="172" customWidth="1"/>
    <col min="7436" max="7686" width="8.88671875" style="172"/>
    <col min="7687" max="7687" width="86.33203125" style="172" customWidth="1"/>
    <col min="7688" max="7688" width="28.33203125" style="172" customWidth="1"/>
    <col min="7689" max="7689" width="29.109375" style="172" customWidth="1"/>
    <col min="7690" max="7690" width="29.44140625" style="172" customWidth="1"/>
    <col min="7691" max="7691" width="18.44140625" style="172" customWidth="1"/>
    <col min="7692" max="7942" width="8.88671875" style="172"/>
    <col min="7943" max="7943" width="86.33203125" style="172" customWidth="1"/>
    <col min="7944" max="7944" width="28.33203125" style="172" customWidth="1"/>
    <col min="7945" max="7945" width="29.109375" style="172" customWidth="1"/>
    <col min="7946" max="7946" width="29.44140625" style="172" customWidth="1"/>
    <col min="7947" max="7947" width="18.44140625" style="172" customWidth="1"/>
    <col min="7948" max="8198" width="8.88671875" style="172"/>
    <col min="8199" max="8199" width="86.33203125" style="172" customWidth="1"/>
    <col min="8200" max="8200" width="28.33203125" style="172" customWidth="1"/>
    <col min="8201" max="8201" width="29.109375" style="172" customWidth="1"/>
    <col min="8202" max="8202" width="29.44140625" style="172" customWidth="1"/>
    <col min="8203" max="8203" width="18.44140625" style="172" customWidth="1"/>
    <col min="8204" max="8454" width="8.88671875" style="172"/>
    <col min="8455" max="8455" width="86.33203125" style="172" customWidth="1"/>
    <col min="8456" max="8456" width="28.33203125" style="172" customWidth="1"/>
    <col min="8457" max="8457" width="29.109375" style="172" customWidth="1"/>
    <col min="8458" max="8458" width="29.44140625" style="172" customWidth="1"/>
    <col min="8459" max="8459" width="18.44140625" style="172" customWidth="1"/>
    <col min="8460" max="8710" width="8.88671875" style="172"/>
    <col min="8711" max="8711" width="86.33203125" style="172" customWidth="1"/>
    <col min="8712" max="8712" width="28.33203125" style="172" customWidth="1"/>
    <col min="8713" max="8713" width="29.109375" style="172" customWidth="1"/>
    <col min="8714" max="8714" width="29.44140625" style="172" customWidth="1"/>
    <col min="8715" max="8715" width="18.44140625" style="172" customWidth="1"/>
    <col min="8716" max="8966" width="8.88671875" style="172"/>
    <col min="8967" max="8967" width="86.33203125" style="172" customWidth="1"/>
    <col min="8968" max="8968" width="28.33203125" style="172" customWidth="1"/>
    <col min="8969" max="8969" width="29.109375" style="172" customWidth="1"/>
    <col min="8970" max="8970" width="29.44140625" style="172" customWidth="1"/>
    <col min="8971" max="8971" width="18.44140625" style="172" customWidth="1"/>
    <col min="8972" max="9222" width="8.88671875" style="172"/>
    <col min="9223" max="9223" width="86.33203125" style="172" customWidth="1"/>
    <col min="9224" max="9224" width="28.33203125" style="172" customWidth="1"/>
    <col min="9225" max="9225" width="29.109375" style="172" customWidth="1"/>
    <col min="9226" max="9226" width="29.44140625" style="172" customWidth="1"/>
    <col min="9227" max="9227" width="18.44140625" style="172" customWidth="1"/>
    <col min="9228" max="9478" width="8.88671875" style="172"/>
    <col min="9479" max="9479" width="86.33203125" style="172" customWidth="1"/>
    <col min="9480" max="9480" width="28.33203125" style="172" customWidth="1"/>
    <col min="9481" max="9481" width="29.109375" style="172" customWidth="1"/>
    <col min="9482" max="9482" width="29.44140625" style="172" customWidth="1"/>
    <col min="9483" max="9483" width="18.44140625" style="172" customWidth="1"/>
    <col min="9484" max="9734" width="8.88671875" style="172"/>
    <col min="9735" max="9735" width="86.33203125" style="172" customWidth="1"/>
    <col min="9736" max="9736" width="28.33203125" style="172" customWidth="1"/>
    <col min="9737" max="9737" width="29.109375" style="172" customWidth="1"/>
    <col min="9738" max="9738" width="29.44140625" style="172" customWidth="1"/>
    <col min="9739" max="9739" width="18.44140625" style="172" customWidth="1"/>
    <col min="9740" max="9990" width="8.88671875" style="172"/>
    <col min="9991" max="9991" width="86.33203125" style="172" customWidth="1"/>
    <col min="9992" max="9992" width="28.33203125" style="172" customWidth="1"/>
    <col min="9993" max="9993" width="29.109375" style="172" customWidth="1"/>
    <col min="9994" max="9994" width="29.44140625" style="172" customWidth="1"/>
    <col min="9995" max="9995" width="18.44140625" style="172" customWidth="1"/>
    <col min="9996" max="10246" width="8.88671875" style="172"/>
    <col min="10247" max="10247" width="86.33203125" style="172" customWidth="1"/>
    <col min="10248" max="10248" width="28.33203125" style="172" customWidth="1"/>
    <col min="10249" max="10249" width="29.109375" style="172" customWidth="1"/>
    <col min="10250" max="10250" width="29.44140625" style="172" customWidth="1"/>
    <col min="10251" max="10251" width="18.44140625" style="172" customWidth="1"/>
    <col min="10252" max="10502" width="8.88671875" style="172"/>
    <col min="10503" max="10503" width="86.33203125" style="172" customWidth="1"/>
    <col min="10504" max="10504" width="28.33203125" style="172" customWidth="1"/>
    <col min="10505" max="10505" width="29.109375" style="172" customWidth="1"/>
    <col min="10506" max="10506" width="29.44140625" style="172" customWidth="1"/>
    <col min="10507" max="10507" width="18.44140625" style="172" customWidth="1"/>
    <col min="10508" max="10758" width="8.88671875" style="172"/>
    <col min="10759" max="10759" width="86.33203125" style="172" customWidth="1"/>
    <col min="10760" max="10760" width="28.33203125" style="172" customWidth="1"/>
    <col min="10761" max="10761" width="29.109375" style="172" customWidth="1"/>
    <col min="10762" max="10762" width="29.44140625" style="172" customWidth="1"/>
    <col min="10763" max="10763" width="18.44140625" style="172" customWidth="1"/>
    <col min="10764" max="11014" width="8.88671875" style="172"/>
    <col min="11015" max="11015" width="86.33203125" style="172" customWidth="1"/>
    <col min="11016" max="11016" width="28.33203125" style="172" customWidth="1"/>
    <col min="11017" max="11017" width="29.109375" style="172" customWidth="1"/>
    <col min="11018" max="11018" width="29.44140625" style="172" customWidth="1"/>
    <col min="11019" max="11019" width="18.44140625" style="172" customWidth="1"/>
    <col min="11020" max="11270" width="8.88671875" style="172"/>
    <col min="11271" max="11271" width="86.33203125" style="172" customWidth="1"/>
    <col min="11272" max="11272" width="28.33203125" style="172" customWidth="1"/>
    <col min="11273" max="11273" width="29.109375" style="172" customWidth="1"/>
    <col min="11274" max="11274" width="29.44140625" style="172" customWidth="1"/>
    <col min="11275" max="11275" width="18.44140625" style="172" customWidth="1"/>
    <col min="11276" max="11526" width="8.88671875" style="172"/>
    <col min="11527" max="11527" width="86.33203125" style="172" customWidth="1"/>
    <col min="11528" max="11528" width="28.33203125" style="172" customWidth="1"/>
    <col min="11529" max="11529" width="29.109375" style="172" customWidth="1"/>
    <col min="11530" max="11530" width="29.44140625" style="172" customWidth="1"/>
    <col min="11531" max="11531" width="18.44140625" style="172" customWidth="1"/>
    <col min="11532" max="11782" width="8.88671875" style="172"/>
    <col min="11783" max="11783" width="86.33203125" style="172" customWidth="1"/>
    <col min="11784" max="11784" width="28.33203125" style="172" customWidth="1"/>
    <col min="11785" max="11785" width="29.109375" style="172" customWidth="1"/>
    <col min="11786" max="11786" width="29.44140625" style="172" customWidth="1"/>
    <col min="11787" max="11787" width="18.44140625" style="172" customWidth="1"/>
    <col min="11788" max="12038" width="8.88671875" style="172"/>
    <col min="12039" max="12039" width="86.33203125" style="172" customWidth="1"/>
    <col min="12040" max="12040" width="28.33203125" style="172" customWidth="1"/>
    <col min="12041" max="12041" width="29.109375" style="172" customWidth="1"/>
    <col min="12042" max="12042" width="29.44140625" style="172" customWidth="1"/>
    <col min="12043" max="12043" width="18.44140625" style="172" customWidth="1"/>
    <col min="12044" max="12294" width="8.88671875" style="172"/>
    <col min="12295" max="12295" width="86.33203125" style="172" customWidth="1"/>
    <col min="12296" max="12296" width="28.33203125" style="172" customWidth="1"/>
    <col min="12297" max="12297" width="29.109375" style="172" customWidth="1"/>
    <col min="12298" max="12298" width="29.44140625" style="172" customWidth="1"/>
    <col min="12299" max="12299" width="18.44140625" style="172" customWidth="1"/>
    <col min="12300" max="12550" width="8.88671875" style="172"/>
    <col min="12551" max="12551" width="86.33203125" style="172" customWidth="1"/>
    <col min="12552" max="12552" width="28.33203125" style="172" customWidth="1"/>
    <col min="12553" max="12553" width="29.109375" style="172" customWidth="1"/>
    <col min="12554" max="12554" width="29.44140625" style="172" customWidth="1"/>
    <col min="12555" max="12555" width="18.44140625" style="172" customWidth="1"/>
    <col min="12556" max="12806" width="8.88671875" style="172"/>
    <col min="12807" max="12807" width="86.33203125" style="172" customWidth="1"/>
    <col min="12808" max="12808" width="28.33203125" style="172" customWidth="1"/>
    <col min="12809" max="12809" width="29.109375" style="172" customWidth="1"/>
    <col min="12810" max="12810" width="29.44140625" style="172" customWidth="1"/>
    <col min="12811" max="12811" width="18.44140625" style="172" customWidth="1"/>
    <col min="12812" max="13062" width="8.88671875" style="172"/>
    <col min="13063" max="13063" width="86.33203125" style="172" customWidth="1"/>
    <col min="13064" max="13064" width="28.33203125" style="172" customWidth="1"/>
    <col min="13065" max="13065" width="29.109375" style="172" customWidth="1"/>
    <col min="13066" max="13066" width="29.44140625" style="172" customWidth="1"/>
    <col min="13067" max="13067" width="18.44140625" style="172" customWidth="1"/>
    <col min="13068" max="13318" width="8.88671875" style="172"/>
    <col min="13319" max="13319" width="86.33203125" style="172" customWidth="1"/>
    <col min="13320" max="13320" width="28.33203125" style="172" customWidth="1"/>
    <col min="13321" max="13321" width="29.109375" style="172" customWidth="1"/>
    <col min="13322" max="13322" width="29.44140625" style="172" customWidth="1"/>
    <col min="13323" max="13323" width="18.44140625" style="172" customWidth="1"/>
    <col min="13324" max="13574" width="8.88671875" style="172"/>
    <col min="13575" max="13575" width="86.33203125" style="172" customWidth="1"/>
    <col min="13576" max="13576" width="28.33203125" style="172" customWidth="1"/>
    <col min="13577" max="13577" width="29.109375" style="172" customWidth="1"/>
    <col min="13578" max="13578" width="29.44140625" style="172" customWidth="1"/>
    <col min="13579" max="13579" width="18.44140625" style="172" customWidth="1"/>
    <col min="13580" max="13830" width="8.88671875" style="172"/>
    <col min="13831" max="13831" width="86.33203125" style="172" customWidth="1"/>
    <col min="13832" max="13832" width="28.33203125" style="172" customWidth="1"/>
    <col min="13833" max="13833" width="29.109375" style="172" customWidth="1"/>
    <col min="13834" max="13834" width="29.44140625" style="172" customWidth="1"/>
    <col min="13835" max="13835" width="18.44140625" style="172" customWidth="1"/>
    <col min="13836" max="14086" width="8.88671875" style="172"/>
    <col min="14087" max="14087" width="86.33203125" style="172" customWidth="1"/>
    <col min="14088" max="14088" width="28.33203125" style="172" customWidth="1"/>
    <col min="14089" max="14089" width="29.109375" style="172" customWidth="1"/>
    <col min="14090" max="14090" width="29.44140625" style="172" customWidth="1"/>
    <col min="14091" max="14091" width="18.44140625" style="172" customWidth="1"/>
    <col min="14092" max="14342" width="8.88671875" style="172"/>
    <col min="14343" max="14343" width="86.33203125" style="172" customWidth="1"/>
    <col min="14344" max="14344" width="28.33203125" style="172" customWidth="1"/>
    <col min="14345" max="14345" width="29.109375" style="172" customWidth="1"/>
    <col min="14346" max="14346" width="29.44140625" style="172" customWidth="1"/>
    <col min="14347" max="14347" width="18.44140625" style="172" customWidth="1"/>
    <col min="14348" max="14598" width="8.88671875" style="172"/>
    <col min="14599" max="14599" width="86.33203125" style="172" customWidth="1"/>
    <col min="14600" max="14600" width="28.33203125" style="172" customWidth="1"/>
    <col min="14601" max="14601" width="29.109375" style="172" customWidth="1"/>
    <col min="14602" max="14602" width="29.44140625" style="172" customWidth="1"/>
    <col min="14603" max="14603" width="18.44140625" style="172" customWidth="1"/>
    <col min="14604" max="14854" width="8.88671875" style="172"/>
    <col min="14855" max="14855" width="86.33203125" style="172" customWidth="1"/>
    <col min="14856" max="14856" width="28.33203125" style="172" customWidth="1"/>
    <col min="14857" max="14857" width="29.109375" style="172" customWidth="1"/>
    <col min="14858" max="14858" width="29.44140625" style="172" customWidth="1"/>
    <col min="14859" max="14859" width="18.44140625" style="172" customWidth="1"/>
    <col min="14860" max="15110" width="8.88671875" style="172"/>
    <col min="15111" max="15111" width="86.33203125" style="172" customWidth="1"/>
    <col min="15112" max="15112" width="28.33203125" style="172" customWidth="1"/>
    <col min="15113" max="15113" width="29.109375" style="172" customWidth="1"/>
    <col min="15114" max="15114" width="29.44140625" style="172" customWidth="1"/>
    <col min="15115" max="15115" width="18.44140625" style="172" customWidth="1"/>
    <col min="15116" max="15366" width="8.88671875" style="172"/>
    <col min="15367" max="15367" width="86.33203125" style="172" customWidth="1"/>
    <col min="15368" max="15368" width="28.33203125" style="172" customWidth="1"/>
    <col min="15369" max="15369" width="29.109375" style="172" customWidth="1"/>
    <col min="15370" max="15370" width="29.44140625" style="172" customWidth="1"/>
    <col min="15371" max="15371" width="18.44140625" style="172" customWidth="1"/>
    <col min="15372" max="15622" width="8.88671875" style="172"/>
    <col min="15623" max="15623" width="86.33203125" style="172" customWidth="1"/>
    <col min="15624" max="15624" width="28.33203125" style="172" customWidth="1"/>
    <col min="15625" max="15625" width="29.109375" style="172" customWidth="1"/>
    <col min="15626" max="15626" width="29.44140625" style="172" customWidth="1"/>
    <col min="15627" max="15627" width="18.44140625" style="172" customWidth="1"/>
    <col min="15628" max="15878" width="8.88671875" style="172"/>
    <col min="15879" max="15879" width="86.33203125" style="172" customWidth="1"/>
    <col min="15880" max="15880" width="28.33203125" style="172" customWidth="1"/>
    <col min="15881" max="15881" width="29.109375" style="172" customWidth="1"/>
    <col min="15882" max="15882" width="29.44140625" style="172" customWidth="1"/>
    <col min="15883" max="15883" width="18.44140625" style="172" customWidth="1"/>
    <col min="15884" max="16134" width="8.88671875" style="172"/>
    <col min="16135" max="16135" width="86.33203125" style="172" customWidth="1"/>
    <col min="16136" max="16136" width="28.33203125" style="172" customWidth="1"/>
    <col min="16137" max="16137" width="29.109375" style="172" customWidth="1"/>
    <col min="16138" max="16138" width="29.44140625" style="172" customWidth="1"/>
    <col min="16139" max="16139" width="18.44140625" style="172" customWidth="1"/>
    <col min="16140" max="16384" width="8.88671875" style="172"/>
  </cols>
  <sheetData>
    <row r="1" spans="1:19" ht="39.9" customHeight="1" x14ac:dyDescent="0.35">
      <c r="A1" s="296" t="s">
        <v>609</v>
      </c>
      <c r="B1" s="296"/>
      <c r="C1" s="296"/>
      <c r="D1" s="296"/>
      <c r="E1" s="296"/>
      <c r="F1" s="296"/>
      <c r="G1" s="296"/>
      <c r="H1" s="296"/>
      <c r="I1" s="296"/>
      <c r="J1" s="296"/>
      <c r="K1" s="180"/>
      <c r="L1" s="171"/>
      <c r="M1" s="171"/>
      <c r="N1" s="171"/>
      <c r="O1" s="171"/>
      <c r="P1" s="171"/>
      <c r="Q1" s="171"/>
      <c r="R1" s="171"/>
      <c r="S1" s="171"/>
    </row>
    <row r="2" spans="1:19" ht="23.25" customHeight="1" x14ac:dyDescent="0.35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181"/>
    </row>
    <row r="3" spans="1:19" x14ac:dyDescent="0.3">
      <c r="K3" s="173" t="s">
        <v>432</v>
      </c>
    </row>
    <row r="4" spans="1:19" x14ac:dyDescent="0.3">
      <c r="B4" s="183" t="s">
        <v>606</v>
      </c>
      <c r="C4" s="253" t="s">
        <v>607</v>
      </c>
      <c r="D4" s="183" t="s">
        <v>606</v>
      </c>
      <c r="E4" s="253" t="s">
        <v>607</v>
      </c>
      <c r="F4" s="183" t="s">
        <v>606</v>
      </c>
      <c r="G4" s="253" t="s">
        <v>607</v>
      </c>
      <c r="H4" s="183" t="s">
        <v>606</v>
      </c>
      <c r="I4" s="253" t="s">
        <v>607</v>
      </c>
      <c r="J4" s="183" t="s">
        <v>606</v>
      </c>
      <c r="K4" s="253" t="s">
        <v>607</v>
      </c>
    </row>
    <row r="5" spans="1:19" ht="60" customHeight="1" x14ac:dyDescent="0.3">
      <c r="A5" s="174" t="s">
        <v>452</v>
      </c>
      <c r="B5" s="175" t="s">
        <v>453</v>
      </c>
      <c r="C5" s="175" t="s">
        <v>453</v>
      </c>
      <c r="D5" s="175" t="s">
        <v>454</v>
      </c>
      <c r="E5" s="175" t="s">
        <v>454</v>
      </c>
      <c r="F5" s="175" t="s">
        <v>455</v>
      </c>
      <c r="G5" s="175" t="s">
        <v>455</v>
      </c>
      <c r="H5" s="175" t="s">
        <v>608</v>
      </c>
      <c r="I5" s="175" t="s">
        <v>608</v>
      </c>
      <c r="J5" s="184" t="s">
        <v>456</v>
      </c>
      <c r="K5" s="176"/>
    </row>
    <row r="6" spans="1:19" ht="15" customHeight="1" x14ac:dyDescent="0.3">
      <c r="A6" s="175" t="s">
        <v>457</v>
      </c>
      <c r="B6" s="177"/>
      <c r="C6" s="177"/>
      <c r="D6" s="177">
        <v>2</v>
      </c>
      <c r="E6" s="177">
        <v>2</v>
      </c>
      <c r="F6" s="177"/>
      <c r="G6" s="177"/>
      <c r="H6" s="177"/>
      <c r="I6" s="177"/>
      <c r="J6" s="178">
        <f>B6+D6+F6+H6</f>
        <v>2</v>
      </c>
      <c r="K6" s="178">
        <f>C6+E6+G6+I6</f>
        <v>2</v>
      </c>
    </row>
    <row r="7" spans="1:19" ht="15" customHeight="1" x14ac:dyDescent="0.3">
      <c r="A7" s="175" t="s">
        <v>458</v>
      </c>
      <c r="B7" s="177"/>
      <c r="C7" s="177"/>
      <c r="D7" s="177">
        <v>6</v>
      </c>
      <c r="E7" s="177">
        <v>6</v>
      </c>
      <c r="F7" s="177"/>
      <c r="G7" s="177"/>
      <c r="H7" s="177"/>
      <c r="I7" s="177"/>
      <c r="J7" s="178">
        <f t="shared" ref="J7:J32" si="0">B7+D7+F7+H7</f>
        <v>6</v>
      </c>
      <c r="K7" s="178">
        <f t="shared" ref="K7:K32" si="1">C7+E7+G7+I7</f>
        <v>6</v>
      </c>
    </row>
    <row r="8" spans="1:19" ht="15" customHeight="1" x14ac:dyDescent="0.3">
      <c r="A8" s="175" t="s">
        <v>459</v>
      </c>
      <c r="B8" s="177"/>
      <c r="C8" s="177"/>
      <c r="D8" s="177">
        <v>5</v>
      </c>
      <c r="E8" s="177">
        <v>5</v>
      </c>
      <c r="F8" s="177"/>
      <c r="G8" s="177"/>
      <c r="H8" s="177"/>
      <c r="I8" s="177"/>
      <c r="J8" s="178">
        <f t="shared" si="0"/>
        <v>5</v>
      </c>
      <c r="K8" s="178">
        <f t="shared" si="1"/>
        <v>5</v>
      </c>
    </row>
    <row r="9" spans="1:19" ht="15" customHeight="1" x14ac:dyDescent="0.3">
      <c r="A9" s="175" t="s">
        <v>460</v>
      </c>
      <c r="B9" s="177"/>
      <c r="C9" s="177"/>
      <c r="D9" s="177"/>
      <c r="E9" s="177"/>
      <c r="F9" s="177"/>
      <c r="G9" s="177"/>
      <c r="H9" s="177"/>
      <c r="I9" s="177"/>
      <c r="J9" s="178">
        <f t="shared" si="0"/>
        <v>0</v>
      </c>
      <c r="K9" s="178">
        <f t="shared" si="1"/>
        <v>0</v>
      </c>
    </row>
    <row r="10" spans="1:19" ht="15" customHeight="1" x14ac:dyDescent="0.3">
      <c r="A10" s="174" t="s">
        <v>461</v>
      </c>
      <c r="B10" s="177"/>
      <c r="C10" s="177"/>
      <c r="D10" s="177">
        <f>SUM(D6:D9)</f>
        <v>13</v>
      </c>
      <c r="E10" s="177">
        <f>SUM(E6:E9)</f>
        <v>13</v>
      </c>
      <c r="F10" s="177"/>
      <c r="G10" s="177"/>
      <c r="H10" s="177"/>
      <c r="I10" s="177"/>
      <c r="J10" s="178">
        <f t="shared" si="0"/>
        <v>13</v>
      </c>
      <c r="K10" s="178">
        <f t="shared" si="1"/>
        <v>13</v>
      </c>
    </row>
    <row r="11" spans="1:19" ht="15" customHeight="1" x14ac:dyDescent="0.3">
      <c r="A11" s="175" t="s">
        <v>462</v>
      </c>
      <c r="B11" s="177"/>
      <c r="C11" s="177"/>
      <c r="D11" s="177"/>
      <c r="E11" s="177"/>
      <c r="F11" s="177"/>
      <c r="G11" s="177"/>
      <c r="H11" s="177"/>
      <c r="I11" s="177"/>
      <c r="J11" s="178">
        <f t="shared" si="0"/>
        <v>0</v>
      </c>
      <c r="K11" s="178">
        <f t="shared" si="1"/>
        <v>0</v>
      </c>
    </row>
    <row r="12" spans="1:19" ht="33" customHeight="1" x14ac:dyDescent="0.3">
      <c r="A12" s="175" t="s">
        <v>463</v>
      </c>
      <c r="B12" s="177"/>
      <c r="C12" s="177"/>
      <c r="D12" s="177"/>
      <c r="E12" s="177"/>
      <c r="F12" s="177">
        <v>1</v>
      </c>
      <c r="G12" s="177">
        <v>1</v>
      </c>
      <c r="H12" s="177">
        <v>1</v>
      </c>
      <c r="I12" s="177">
        <v>1</v>
      </c>
      <c r="J12" s="178">
        <f t="shared" si="0"/>
        <v>2</v>
      </c>
      <c r="K12" s="178">
        <f t="shared" si="1"/>
        <v>2</v>
      </c>
    </row>
    <row r="13" spans="1:19" ht="15" customHeight="1" x14ac:dyDescent="0.3">
      <c r="A13" s="175" t="s">
        <v>464</v>
      </c>
      <c r="B13" s="177"/>
      <c r="C13" s="177"/>
      <c r="D13" s="177"/>
      <c r="E13" s="177"/>
      <c r="F13" s="177"/>
      <c r="G13" s="177"/>
      <c r="H13" s="177"/>
      <c r="I13" s="177"/>
      <c r="J13" s="178">
        <f t="shared" si="0"/>
        <v>0</v>
      </c>
      <c r="K13" s="178">
        <f t="shared" si="1"/>
        <v>0</v>
      </c>
    </row>
    <row r="14" spans="1:19" ht="15" customHeight="1" x14ac:dyDescent="0.3">
      <c r="A14" s="175" t="s">
        <v>465</v>
      </c>
      <c r="B14" s="177"/>
      <c r="C14" s="177"/>
      <c r="D14" s="177"/>
      <c r="E14" s="177"/>
      <c r="F14" s="177">
        <v>1</v>
      </c>
      <c r="G14" s="177">
        <v>1</v>
      </c>
      <c r="H14" s="177"/>
      <c r="I14" s="177"/>
      <c r="J14" s="178">
        <f t="shared" si="0"/>
        <v>1</v>
      </c>
      <c r="K14" s="178">
        <f t="shared" si="1"/>
        <v>1</v>
      </c>
    </row>
    <row r="15" spans="1:19" ht="15" customHeight="1" x14ac:dyDescent="0.3">
      <c r="A15" s="175" t="s">
        <v>466</v>
      </c>
      <c r="B15" s="177">
        <v>3</v>
      </c>
      <c r="C15" s="177">
        <v>1</v>
      </c>
      <c r="D15" s="177"/>
      <c r="E15" s="177"/>
      <c r="F15" s="177">
        <v>3</v>
      </c>
      <c r="G15" s="177">
        <v>3</v>
      </c>
      <c r="H15" s="177">
        <v>3</v>
      </c>
      <c r="I15" s="177">
        <v>3</v>
      </c>
      <c r="J15" s="178">
        <f t="shared" si="0"/>
        <v>9</v>
      </c>
      <c r="K15" s="178">
        <f t="shared" si="1"/>
        <v>7</v>
      </c>
    </row>
    <row r="16" spans="1:19" ht="15" customHeight="1" x14ac:dyDescent="0.3">
      <c r="A16" s="175" t="s">
        <v>467</v>
      </c>
      <c r="B16" s="177">
        <v>1</v>
      </c>
      <c r="C16" s="177">
        <v>1</v>
      </c>
      <c r="D16" s="177"/>
      <c r="E16" s="177"/>
      <c r="F16" s="177">
        <v>6</v>
      </c>
      <c r="G16" s="177">
        <v>6</v>
      </c>
      <c r="H16" s="177">
        <v>3</v>
      </c>
      <c r="I16" s="177">
        <v>3</v>
      </c>
      <c r="J16" s="178">
        <f t="shared" si="0"/>
        <v>10</v>
      </c>
      <c r="K16" s="178">
        <f t="shared" si="1"/>
        <v>10</v>
      </c>
    </row>
    <row r="17" spans="1:11" ht="15" customHeight="1" x14ac:dyDescent="0.3">
      <c r="A17" s="175" t="s">
        <v>468</v>
      </c>
      <c r="B17" s="177"/>
      <c r="C17" s="177"/>
      <c r="D17" s="177"/>
      <c r="E17" s="177"/>
      <c r="F17" s="177"/>
      <c r="G17" s="177"/>
      <c r="H17" s="177"/>
      <c r="I17" s="177"/>
      <c r="J17" s="178">
        <f t="shared" si="0"/>
        <v>0</v>
      </c>
      <c r="K17" s="178">
        <f t="shared" si="1"/>
        <v>0</v>
      </c>
    </row>
    <row r="18" spans="1:11" ht="15" customHeight="1" x14ac:dyDescent="0.3">
      <c r="A18" s="174" t="s">
        <v>469</v>
      </c>
      <c r="B18" s="177">
        <f>SUM(B14:B17)</f>
        <v>4</v>
      </c>
      <c r="C18" s="177">
        <f>SUM(C14:C17)</f>
        <v>2</v>
      </c>
      <c r="D18" s="177"/>
      <c r="E18" s="177"/>
      <c r="F18" s="177">
        <f>SUM(F12:F16)</f>
        <v>11</v>
      </c>
      <c r="G18" s="177">
        <f>SUM(G12:G16)</f>
        <v>11</v>
      </c>
      <c r="H18" s="177">
        <f>SUM(H12:H16)</f>
        <v>7</v>
      </c>
      <c r="I18" s="177">
        <f>SUM(I12:I16)</f>
        <v>7</v>
      </c>
      <c r="J18" s="178">
        <f t="shared" si="0"/>
        <v>22</v>
      </c>
      <c r="K18" s="178">
        <f t="shared" si="1"/>
        <v>20</v>
      </c>
    </row>
    <row r="19" spans="1:11" ht="25.2" customHeight="1" x14ac:dyDescent="0.3">
      <c r="A19" s="175" t="s">
        <v>470</v>
      </c>
      <c r="B19" s="177">
        <v>4</v>
      </c>
      <c r="C19" s="177">
        <v>4</v>
      </c>
      <c r="D19" s="177"/>
      <c r="E19" s="177"/>
      <c r="F19" s="177"/>
      <c r="G19" s="177"/>
      <c r="H19" s="177"/>
      <c r="I19" s="177"/>
      <c r="J19" s="178">
        <f t="shared" si="0"/>
        <v>4</v>
      </c>
      <c r="K19" s="178">
        <f t="shared" si="1"/>
        <v>4</v>
      </c>
    </row>
    <row r="20" spans="1:11" ht="15" customHeight="1" x14ac:dyDescent="0.3">
      <c r="A20" s="175" t="s">
        <v>471</v>
      </c>
      <c r="B20" s="177"/>
      <c r="C20" s="177"/>
      <c r="D20" s="177"/>
      <c r="E20" s="177"/>
      <c r="F20" s="177"/>
      <c r="G20" s="177"/>
      <c r="H20" s="177"/>
      <c r="I20" s="177"/>
      <c r="J20" s="178">
        <f t="shared" si="0"/>
        <v>0</v>
      </c>
      <c r="K20" s="178">
        <f t="shared" si="1"/>
        <v>0</v>
      </c>
    </row>
    <row r="21" spans="1:11" ht="15" customHeight="1" x14ac:dyDescent="0.3">
      <c r="A21" s="175" t="s">
        <v>472</v>
      </c>
      <c r="B21" s="177"/>
      <c r="C21" s="177"/>
      <c r="D21" s="177"/>
      <c r="E21" s="177"/>
      <c r="F21" s="177"/>
      <c r="G21" s="177"/>
      <c r="H21" s="177"/>
      <c r="I21" s="177"/>
      <c r="J21" s="178">
        <f t="shared" si="0"/>
        <v>0</v>
      </c>
      <c r="K21" s="178">
        <f t="shared" si="1"/>
        <v>0</v>
      </c>
    </row>
    <row r="22" spans="1:11" ht="15" customHeight="1" x14ac:dyDescent="0.3">
      <c r="A22" s="174" t="s">
        <v>473</v>
      </c>
      <c r="B22" s="177">
        <f>SUM(B19:B21)</f>
        <v>4</v>
      </c>
      <c r="C22" s="177">
        <f>SUM(C19:C21)</f>
        <v>4</v>
      </c>
      <c r="D22" s="177"/>
      <c r="E22" s="177"/>
      <c r="F22" s="177"/>
      <c r="G22" s="177"/>
      <c r="H22" s="177"/>
      <c r="I22" s="177"/>
      <c r="J22" s="178">
        <f t="shared" si="0"/>
        <v>4</v>
      </c>
      <c r="K22" s="178">
        <f t="shared" si="1"/>
        <v>4</v>
      </c>
    </row>
    <row r="23" spans="1:11" ht="15" customHeight="1" x14ac:dyDescent="0.3">
      <c r="A23" s="175" t="s">
        <v>474</v>
      </c>
      <c r="B23" s="177">
        <v>1</v>
      </c>
      <c r="C23" s="177">
        <v>1</v>
      </c>
      <c r="D23" s="177"/>
      <c r="E23" s="177"/>
      <c r="F23" s="177"/>
      <c r="G23" s="177"/>
      <c r="H23" s="177"/>
      <c r="I23" s="177"/>
      <c r="J23" s="178">
        <f t="shared" si="0"/>
        <v>1</v>
      </c>
      <c r="K23" s="178">
        <f t="shared" si="1"/>
        <v>1</v>
      </c>
    </row>
    <row r="24" spans="1:11" ht="15" customHeight="1" x14ac:dyDescent="0.3">
      <c r="A24" s="175" t="s">
        <v>475</v>
      </c>
      <c r="B24" s="177">
        <v>5</v>
      </c>
      <c r="C24" s="177">
        <v>5</v>
      </c>
      <c r="D24" s="177"/>
      <c r="E24" s="177"/>
      <c r="F24" s="177"/>
      <c r="G24" s="177"/>
      <c r="H24" s="177"/>
      <c r="I24" s="177"/>
      <c r="J24" s="178">
        <f t="shared" si="0"/>
        <v>5</v>
      </c>
      <c r="K24" s="178">
        <f t="shared" si="1"/>
        <v>5</v>
      </c>
    </row>
    <row r="25" spans="1:11" ht="25.2" customHeight="1" x14ac:dyDescent="0.3">
      <c r="A25" s="175" t="s">
        <v>476</v>
      </c>
      <c r="B25" s="177">
        <v>1</v>
      </c>
      <c r="C25" s="177">
        <v>1</v>
      </c>
      <c r="D25" s="177"/>
      <c r="E25" s="177"/>
      <c r="F25" s="177"/>
      <c r="G25" s="177"/>
      <c r="H25" s="177"/>
      <c r="I25" s="177"/>
      <c r="J25" s="178">
        <f t="shared" si="0"/>
        <v>1</v>
      </c>
      <c r="K25" s="178">
        <f t="shared" si="1"/>
        <v>1</v>
      </c>
    </row>
    <row r="26" spans="1:11" ht="15" customHeight="1" x14ac:dyDescent="0.3">
      <c r="A26" s="174" t="s">
        <v>477</v>
      </c>
      <c r="B26" s="177">
        <v>7</v>
      </c>
      <c r="C26" s="177">
        <v>7</v>
      </c>
      <c r="D26" s="177"/>
      <c r="E26" s="177"/>
      <c r="F26" s="177"/>
      <c r="G26" s="177"/>
      <c r="H26" s="177"/>
      <c r="I26" s="177"/>
      <c r="J26" s="178">
        <f t="shared" si="0"/>
        <v>7</v>
      </c>
      <c r="K26" s="178">
        <f t="shared" si="1"/>
        <v>7</v>
      </c>
    </row>
    <row r="27" spans="1:11" ht="37.5" customHeight="1" x14ac:dyDescent="0.3">
      <c r="A27" s="174" t="s">
        <v>478</v>
      </c>
      <c r="B27" s="179">
        <f>B18+B22+B26</f>
        <v>15</v>
      </c>
      <c r="C27" s="179">
        <f>C18+C22+C26</f>
        <v>13</v>
      </c>
      <c r="D27" s="179">
        <v>12</v>
      </c>
      <c r="E27" s="179">
        <v>13</v>
      </c>
      <c r="F27" s="179">
        <f>F18+F22+F26</f>
        <v>11</v>
      </c>
      <c r="G27" s="179">
        <f>G18+G22+G26</f>
        <v>11</v>
      </c>
      <c r="H27" s="179">
        <f>H18+H22+H26</f>
        <v>7</v>
      </c>
      <c r="I27" s="179">
        <f>I18+I22+I26</f>
        <v>7</v>
      </c>
      <c r="J27" s="178">
        <f t="shared" si="0"/>
        <v>45</v>
      </c>
      <c r="K27" s="178">
        <f>C27+E27+G27+I27</f>
        <v>44</v>
      </c>
    </row>
    <row r="28" spans="1:11" ht="30" customHeight="1" x14ac:dyDescent="0.3">
      <c r="A28" s="175" t="s">
        <v>479</v>
      </c>
      <c r="B28" s="177"/>
      <c r="C28" s="177"/>
      <c r="D28" s="177"/>
      <c r="E28" s="177"/>
      <c r="F28" s="177"/>
      <c r="G28" s="177"/>
      <c r="H28" s="177"/>
      <c r="I28" s="177"/>
      <c r="J28" s="178">
        <f t="shared" si="0"/>
        <v>0</v>
      </c>
      <c r="K28" s="178">
        <f t="shared" si="1"/>
        <v>0</v>
      </c>
    </row>
    <row r="29" spans="1:11" ht="32.25" customHeight="1" x14ac:dyDescent="0.3">
      <c r="A29" s="175" t="s">
        <v>480</v>
      </c>
      <c r="B29" s="177"/>
      <c r="C29" s="177"/>
      <c r="D29" s="177"/>
      <c r="E29" s="177"/>
      <c r="F29" s="177"/>
      <c r="G29" s="177"/>
      <c r="H29" s="177"/>
      <c r="I29" s="177"/>
      <c r="J29" s="178">
        <f t="shared" si="0"/>
        <v>0</v>
      </c>
      <c r="K29" s="178">
        <f t="shared" si="1"/>
        <v>0</v>
      </c>
    </row>
    <row r="30" spans="1:11" ht="33.75" customHeight="1" x14ac:dyDescent="0.3">
      <c r="A30" s="175" t="s">
        <v>481</v>
      </c>
      <c r="B30" s="177"/>
      <c r="C30" s="177"/>
      <c r="D30" s="177"/>
      <c r="E30" s="177"/>
      <c r="F30" s="177"/>
      <c r="G30" s="177"/>
      <c r="H30" s="177"/>
      <c r="I30" s="177"/>
      <c r="J30" s="178">
        <f t="shared" si="0"/>
        <v>0</v>
      </c>
      <c r="K30" s="178">
        <f t="shared" si="1"/>
        <v>0</v>
      </c>
    </row>
    <row r="31" spans="1:11" ht="18.75" customHeight="1" x14ac:dyDescent="0.3">
      <c r="A31" s="175" t="s">
        <v>482</v>
      </c>
      <c r="B31" s="177"/>
      <c r="C31" s="177"/>
      <c r="D31" s="177"/>
      <c r="E31" s="177"/>
      <c r="F31" s="177"/>
      <c r="G31" s="177"/>
      <c r="H31" s="177"/>
      <c r="I31" s="177"/>
      <c r="J31" s="178">
        <f t="shared" si="0"/>
        <v>0</v>
      </c>
      <c r="K31" s="178">
        <f t="shared" si="1"/>
        <v>0</v>
      </c>
    </row>
    <row r="32" spans="1:11" ht="33" customHeight="1" x14ac:dyDescent="0.3">
      <c r="A32" s="174" t="s">
        <v>483</v>
      </c>
      <c r="B32" s="177"/>
      <c r="C32" s="177"/>
      <c r="D32" s="177"/>
      <c r="E32" s="177"/>
      <c r="F32" s="177"/>
      <c r="G32" s="177"/>
      <c r="H32" s="177"/>
      <c r="I32" s="177"/>
      <c r="J32" s="178">
        <f t="shared" si="0"/>
        <v>0</v>
      </c>
      <c r="K32" s="178">
        <f t="shared" si="1"/>
        <v>0</v>
      </c>
    </row>
    <row r="33" spans="1:9" x14ac:dyDescent="0.3">
      <c r="A33" s="299"/>
      <c r="B33" s="300"/>
      <c r="C33" s="300"/>
      <c r="D33" s="300"/>
      <c r="E33" s="300"/>
      <c r="F33" s="300"/>
      <c r="G33" s="182"/>
      <c r="H33" s="189"/>
      <c r="I33" s="189"/>
    </row>
    <row r="34" spans="1:9" x14ac:dyDescent="0.3">
      <c r="A34" s="300"/>
      <c r="B34" s="300"/>
      <c r="C34" s="300"/>
      <c r="D34" s="300"/>
      <c r="E34" s="300"/>
      <c r="F34" s="300"/>
      <c r="G34" s="182"/>
      <c r="H34" s="189"/>
      <c r="I34" s="189"/>
    </row>
  </sheetData>
  <mergeCells count="4">
    <mergeCell ref="A1:J1"/>
    <mergeCell ref="A2:J2"/>
    <mergeCell ref="A33:F33"/>
    <mergeCell ref="A34:F34"/>
  </mergeCells>
  <pageMargins left="0.70866141732283472" right="0.70866141732283472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7" zoomScaleNormal="100" workbookViewId="0">
      <selection activeCell="O11" sqref="O11"/>
    </sheetView>
  </sheetViews>
  <sheetFormatPr defaultRowHeight="14.4" x14ac:dyDescent="0.3"/>
  <cols>
    <col min="1" max="1" width="44.44140625" style="190" customWidth="1"/>
    <col min="2" max="2" width="13.109375" style="190" hidden="1" customWidth="1"/>
    <col min="3" max="3" width="13.5546875" style="190" hidden="1" customWidth="1"/>
    <col min="4" max="6" width="15.6640625" style="190" customWidth="1"/>
    <col min="7" max="7" width="13.109375" style="212" hidden="1" customWidth="1"/>
    <col min="8" max="8" width="13.33203125" style="212" hidden="1" customWidth="1"/>
    <col min="9" max="9" width="10.88671875" style="212" bestFit="1" customWidth="1"/>
    <col min="10" max="10" width="11.5546875" style="190" customWidth="1"/>
    <col min="11" max="11" width="12" style="190" bestFit="1" customWidth="1"/>
    <col min="12" max="12" width="10" style="190" bestFit="1" customWidth="1"/>
    <col min="13" max="256" width="8.88671875" style="190"/>
    <col min="257" max="257" width="44.44140625" style="190" customWidth="1"/>
    <col min="258" max="258" width="13.109375" style="190" customWidth="1"/>
    <col min="259" max="259" width="13.5546875" style="190" customWidth="1"/>
    <col min="260" max="262" width="15.6640625" style="190" customWidth="1"/>
    <col min="263" max="512" width="8.88671875" style="190"/>
    <col min="513" max="513" width="44.44140625" style="190" customWidth="1"/>
    <col min="514" max="514" width="13.109375" style="190" customWidth="1"/>
    <col min="515" max="515" width="13.5546875" style="190" customWidth="1"/>
    <col min="516" max="518" width="15.6640625" style="190" customWidth="1"/>
    <col min="519" max="768" width="8.88671875" style="190"/>
    <col min="769" max="769" width="44.44140625" style="190" customWidth="1"/>
    <col min="770" max="770" width="13.109375" style="190" customWidth="1"/>
    <col min="771" max="771" width="13.5546875" style="190" customWidth="1"/>
    <col min="772" max="774" width="15.6640625" style="190" customWidth="1"/>
    <col min="775" max="1024" width="8.88671875" style="190"/>
    <col min="1025" max="1025" width="44.44140625" style="190" customWidth="1"/>
    <col min="1026" max="1026" width="13.109375" style="190" customWidth="1"/>
    <col min="1027" max="1027" width="13.5546875" style="190" customWidth="1"/>
    <col min="1028" max="1030" width="15.6640625" style="190" customWidth="1"/>
    <col min="1031" max="1280" width="8.88671875" style="190"/>
    <col min="1281" max="1281" width="44.44140625" style="190" customWidth="1"/>
    <col min="1282" max="1282" width="13.109375" style="190" customWidth="1"/>
    <col min="1283" max="1283" width="13.5546875" style="190" customWidth="1"/>
    <col min="1284" max="1286" width="15.6640625" style="190" customWidth="1"/>
    <col min="1287" max="1536" width="8.88671875" style="190"/>
    <col min="1537" max="1537" width="44.44140625" style="190" customWidth="1"/>
    <col min="1538" max="1538" width="13.109375" style="190" customWidth="1"/>
    <col min="1539" max="1539" width="13.5546875" style="190" customWidth="1"/>
    <col min="1540" max="1542" width="15.6640625" style="190" customWidth="1"/>
    <col min="1543" max="1792" width="8.88671875" style="190"/>
    <col min="1793" max="1793" width="44.44140625" style="190" customWidth="1"/>
    <col min="1794" max="1794" width="13.109375" style="190" customWidth="1"/>
    <col min="1795" max="1795" width="13.5546875" style="190" customWidth="1"/>
    <col min="1796" max="1798" width="15.6640625" style="190" customWidth="1"/>
    <col min="1799" max="2048" width="8.88671875" style="190"/>
    <col min="2049" max="2049" width="44.44140625" style="190" customWidth="1"/>
    <col min="2050" max="2050" width="13.109375" style="190" customWidth="1"/>
    <col min="2051" max="2051" width="13.5546875" style="190" customWidth="1"/>
    <col min="2052" max="2054" width="15.6640625" style="190" customWidth="1"/>
    <col min="2055" max="2304" width="8.88671875" style="190"/>
    <col min="2305" max="2305" width="44.44140625" style="190" customWidth="1"/>
    <col min="2306" max="2306" width="13.109375" style="190" customWidth="1"/>
    <col min="2307" max="2307" width="13.5546875" style="190" customWidth="1"/>
    <col min="2308" max="2310" width="15.6640625" style="190" customWidth="1"/>
    <col min="2311" max="2560" width="8.88671875" style="190"/>
    <col min="2561" max="2561" width="44.44140625" style="190" customWidth="1"/>
    <col min="2562" max="2562" width="13.109375" style="190" customWidth="1"/>
    <col min="2563" max="2563" width="13.5546875" style="190" customWidth="1"/>
    <col min="2564" max="2566" width="15.6640625" style="190" customWidth="1"/>
    <col min="2567" max="2816" width="8.88671875" style="190"/>
    <col min="2817" max="2817" width="44.44140625" style="190" customWidth="1"/>
    <col min="2818" max="2818" width="13.109375" style="190" customWidth="1"/>
    <col min="2819" max="2819" width="13.5546875" style="190" customWidth="1"/>
    <col min="2820" max="2822" width="15.6640625" style="190" customWidth="1"/>
    <col min="2823" max="3072" width="8.88671875" style="190"/>
    <col min="3073" max="3073" width="44.44140625" style="190" customWidth="1"/>
    <col min="3074" max="3074" width="13.109375" style="190" customWidth="1"/>
    <col min="3075" max="3075" width="13.5546875" style="190" customWidth="1"/>
    <col min="3076" max="3078" width="15.6640625" style="190" customWidth="1"/>
    <col min="3079" max="3328" width="8.88671875" style="190"/>
    <col min="3329" max="3329" width="44.44140625" style="190" customWidth="1"/>
    <col min="3330" max="3330" width="13.109375" style="190" customWidth="1"/>
    <col min="3331" max="3331" width="13.5546875" style="190" customWidth="1"/>
    <col min="3332" max="3334" width="15.6640625" style="190" customWidth="1"/>
    <col min="3335" max="3584" width="8.88671875" style="190"/>
    <col min="3585" max="3585" width="44.44140625" style="190" customWidth="1"/>
    <col min="3586" max="3586" width="13.109375" style="190" customWidth="1"/>
    <col min="3587" max="3587" width="13.5546875" style="190" customWidth="1"/>
    <col min="3588" max="3590" width="15.6640625" style="190" customWidth="1"/>
    <col min="3591" max="3840" width="8.88671875" style="190"/>
    <col min="3841" max="3841" width="44.44140625" style="190" customWidth="1"/>
    <col min="3842" max="3842" width="13.109375" style="190" customWidth="1"/>
    <col min="3843" max="3843" width="13.5546875" style="190" customWidth="1"/>
    <col min="3844" max="3846" width="15.6640625" style="190" customWidth="1"/>
    <col min="3847" max="4096" width="8.88671875" style="190"/>
    <col min="4097" max="4097" width="44.44140625" style="190" customWidth="1"/>
    <col min="4098" max="4098" width="13.109375" style="190" customWidth="1"/>
    <col min="4099" max="4099" width="13.5546875" style="190" customWidth="1"/>
    <col min="4100" max="4102" width="15.6640625" style="190" customWidth="1"/>
    <col min="4103" max="4352" width="8.88671875" style="190"/>
    <col min="4353" max="4353" width="44.44140625" style="190" customWidth="1"/>
    <col min="4354" max="4354" width="13.109375" style="190" customWidth="1"/>
    <col min="4355" max="4355" width="13.5546875" style="190" customWidth="1"/>
    <col min="4356" max="4358" width="15.6640625" style="190" customWidth="1"/>
    <col min="4359" max="4608" width="8.88671875" style="190"/>
    <col min="4609" max="4609" width="44.44140625" style="190" customWidth="1"/>
    <col min="4610" max="4610" width="13.109375" style="190" customWidth="1"/>
    <col min="4611" max="4611" width="13.5546875" style="190" customWidth="1"/>
    <col min="4612" max="4614" width="15.6640625" style="190" customWidth="1"/>
    <col min="4615" max="4864" width="8.88671875" style="190"/>
    <col min="4865" max="4865" width="44.44140625" style="190" customWidth="1"/>
    <col min="4866" max="4866" width="13.109375" style="190" customWidth="1"/>
    <col min="4867" max="4867" width="13.5546875" style="190" customWidth="1"/>
    <col min="4868" max="4870" width="15.6640625" style="190" customWidth="1"/>
    <col min="4871" max="5120" width="8.88671875" style="190"/>
    <col min="5121" max="5121" width="44.44140625" style="190" customWidth="1"/>
    <col min="5122" max="5122" width="13.109375" style="190" customWidth="1"/>
    <col min="5123" max="5123" width="13.5546875" style="190" customWidth="1"/>
    <col min="5124" max="5126" width="15.6640625" style="190" customWidth="1"/>
    <col min="5127" max="5376" width="8.88671875" style="190"/>
    <col min="5377" max="5377" width="44.44140625" style="190" customWidth="1"/>
    <col min="5378" max="5378" width="13.109375" style="190" customWidth="1"/>
    <col min="5379" max="5379" width="13.5546875" style="190" customWidth="1"/>
    <col min="5380" max="5382" width="15.6640625" style="190" customWidth="1"/>
    <col min="5383" max="5632" width="8.88671875" style="190"/>
    <col min="5633" max="5633" width="44.44140625" style="190" customWidth="1"/>
    <col min="5634" max="5634" width="13.109375" style="190" customWidth="1"/>
    <col min="5635" max="5635" width="13.5546875" style="190" customWidth="1"/>
    <col min="5636" max="5638" width="15.6640625" style="190" customWidth="1"/>
    <col min="5639" max="5888" width="8.88671875" style="190"/>
    <col min="5889" max="5889" width="44.44140625" style="190" customWidth="1"/>
    <col min="5890" max="5890" width="13.109375" style="190" customWidth="1"/>
    <col min="5891" max="5891" width="13.5546875" style="190" customWidth="1"/>
    <col min="5892" max="5894" width="15.6640625" style="190" customWidth="1"/>
    <col min="5895" max="6144" width="8.88671875" style="190"/>
    <col min="6145" max="6145" width="44.44140625" style="190" customWidth="1"/>
    <col min="6146" max="6146" width="13.109375" style="190" customWidth="1"/>
    <col min="6147" max="6147" width="13.5546875" style="190" customWidth="1"/>
    <col min="6148" max="6150" width="15.6640625" style="190" customWidth="1"/>
    <col min="6151" max="6400" width="8.88671875" style="190"/>
    <col min="6401" max="6401" width="44.44140625" style="190" customWidth="1"/>
    <col min="6402" max="6402" width="13.109375" style="190" customWidth="1"/>
    <col min="6403" max="6403" width="13.5546875" style="190" customWidth="1"/>
    <col min="6404" max="6406" width="15.6640625" style="190" customWidth="1"/>
    <col min="6407" max="6656" width="8.88671875" style="190"/>
    <col min="6657" max="6657" width="44.44140625" style="190" customWidth="1"/>
    <col min="6658" max="6658" width="13.109375" style="190" customWidth="1"/>
    <col min="6659" max="6659" width="13.5546875" style="190" customWidth="1"/>
    <col min="6660" max="6662" width="15.6640625" style="190" customWidth="1"/>
    <col min="6663" max="6912" width="8.88671875" style="190"/>
    <col min="6913" max="6913" width="44.44140625" style="190" customWidth="1"/>
    <col min="6914" max="6914" width="13.109375" style="190" customWidth="1"/>
    <col min="6915" max="6915" width="13.5546875" style="190" customWidth="1"/>
    <col min="6916" max="6918" width="15.6640625" style="190" customWidth="1"/>
    <col min="6919" max="7168" width="8.88671875" style="190"/>
    <col min="7169" max="7169" width="44.44140625" style="190" customWidth="1"/>
    <col min="7170" max="7170" width="13.109375" style="190" customWidth="1"/>
    <col min="7171" max="7171" width="13.5546875" style="190" customWidth="1"/>
    <col min="7172" max="7174" width="15.6640625" style="190" customWidth="1"/>
    <col min="7175" max="7424" width="8.88671875" style="190"/>
    <col min="7425" max="7425" width="44.44140625" style="190" customWidth="1"/>
    <col min="7426" max="7426" width="13.109375" style="190" customWidth="1"/>
    <col min="7427" max="7427" width="13.5546875" style="190" customWidth="1"/>
    <col min="7428" max="7430" width="15.6640625" style="190" customWidth="1"/>
    <col min="7431" max="7680" width="8.88671875" style="190"/>
    <col min="7681" max="7681" width="44.44140625" style="190" customWidth="1"/>
    <col min="7682" max="7682" width="13.109375" style="190" customWidth="1"/>
    <col min="7683" max="7683" width="13.5546875" style="190" customWidth="1"/>
    <col min="7684" max="7686" width="15.6640625" style="190" customWidth="1"/>
    <col min="7687" max="7936" width="8.88671875" style="190"/>
    <col min="7937" max="7937" width="44.44140625" style="190" customWidth="1"/>
    <col min="7938" max="7938" width="13.109375" style="190" customWidth="1"/>
    <col min="7939" max="7939" width="13.5546875" style="190" customWidth="1"/>
    <col min="7940" max="7942" width="15.6640625" style="190" customWidth="1"/>
    <col min="7943" max="8192" width="8.88671875" style="190"/>
    <col min="8193" max="8193" width="44.44140625" style="190" customWidth="1"/>
    <col min="8194" max="8194" width="13.109375" style="190" customWidth="1"/>
    <col min="8195" max="8195" width="13.5546875" style="190" customWidth="1"/>
    <col min="8196" max="8198" width="15.6640625" style="190" customWidth="1"/>
    <col min="8199" max="8448" width="8.88671875" style="190"/>
    <col min="8449" max="8449" width="44.44140625" style="190" customWidth="1"/>
    <col min="8450" max="8450" width="13.109375" style="190" customWidth="1"/>
    <col min="8451" max="8451" width="13.5546875" style="190" customWidth="1"/>
    <col min="8452" max="8454" width="15.6640625" style="190" customWidth="1"/>
    <col min="8455" max="8704" width="8.88671875" style="190"/>
    <col min="8705" max="8705" width="44.44140625" style="190" customWidth="1"/>
    <col min="8706" max="8706" width="13.109375" style="190" customWidth="1"/>
    <col min="8707" max="8707" width="13.5546875" style="190" customWidth="1"/>
    <col min="8708" max="8710" width="15.6640625" style="190" customWidth="1"/>
    <col min="8711" max="8960" width="8.88671875" style="190"/>
    <col min="8961" max="8961" width="44.44140625" style="190" customWidth="1"/>
    <col min="8962" max="8962" width="13.109375" style="190" customWidth="1"/>
    <col min="8963" max="8963" width="13.5546875" style="190" customWidth="1"/>
    <col min="8964" max="8966" width="15.6640625" style="190" customWidth="1"/>
    <col min="8967" max="9216" width="8.88671875" style="190"/>
    <col min="9217" max="9217" width="44.44140625" style="190" customWidth="1"/>
    <col min="9218" max="9218" width="13.109375" style="190" customWidth="1"/>
    <col min="9219" max="9219" width="13.5546875" style="190" customWidth="1"/>
    <col min="9220" max="9222" width="15.6640625" style="190" customWidth="1"/>
    <col min="9223" max="9472" width="8.88671875" style="190"/>
    <col min="9473" max="9473" width="44.44140625" style="190" customWidth="1"/>
    <col min="9474" max="9474" width="13.109375" style="190" customWidth="1"/>
    <col min="9475" max="9475" width="13.5546875" style="190" customWidth="1"/>
    <col min="9476" max="9478" width="15.6640625" style="190" customWidth="1"/>
    <col min="9479" max="9728" width="8.88671875" style="190"/>
    <col min="9729" max="9729" width="44.44140625" style="190" customWidth="1"/>
    <col min="9730" max="9730" width="13.109375" style="190" customWidth="1"/>
    <col min="9731" max="9731" width="13.5546875" style="190" customWidth="1"/>
    <col min="9732" max="9734" width="15.6640625" style="190" customWidth="1"/>
    <col min="9735" max="9984" width="8.88671875" style="190"/>
    <col min="9985" max="9985" width="44.44140625" style="190" customWidth="1"/>
    <col min="9986" max="9986" width="13.109375" style="190" customWidth="1"/>
    <col min="9987" max="9987" width="13.5546875" style="190" customWidth="1"/>
    <col min="9988" max="9990" width="15.6640625" style="190" customWidth="1"/>
    <col min="9991" max="10240" width="8.88671875" style="190"/>
    <col min="10241" max="10241" width="44.44140625" style="190" customWidth="1"/>
    <col min="10242" max="10242" width="13.109375" style="190" customWidth="1"/>
    <col min="10243" max="10243" width="13.5546875" style="190" customWidth="1"/>
    <col min="10244" max="10246" width="15.6640625" style="190" customWidth="1"/>
    <col min="10247" max="10496" width="8.88671875" style="190"/>
    <col min="10497" max="10497" width="44.44140625" style="190" customWidth="1"/>
    <col min="10498" max="10498" width="13.109375" style="190" customWidth="1"/>
    <col min="10499" max="10499" width="13.5546875" style="190" customWidth="1"/>
    <col min="10500" max="10502" width="15.6640625" style="190" customWidth="1"/>
    <col min="10503" max="10752" width="8.88671875" style="190"/>
    <col min="10753" max="10753" width="44.44140625" style="190" customWidth="1"/>
    <col min="10754" max="10754" width="13.109375" style="190" customWidth="1"/>
    <col min="10755" max="10755" width="13.5546875" style="190" customWidth="1"/>
    <col min="10756" max="10758" width="15.6640625" style="190" customWidth="1"/>
    <col min="10759" max="11008" width="8.88671875" style="190"/>
    <col min="11009" max="11009" width="44.44140625" style="190" customWidth="1"/>
    <col min="11010" max="11010" width="13.109375" style="190" customWidth="1"/>
    <col min="11011" max="11011" width="13.5546875" style="190" customWidth="1"/>
    <col min="11012" max="11014" width="15.6640625" style="190" customWidth="1"/>
    <col min="11015" max="11264" width="8.88671875" style="190"/>
    <col min="11265" max="11265" width="44.44140625" style="190" customWidth="1"/>
    <col min="11266" max="11266" width="13.109375" style="190" customWidth="1"/>
    <col min="11267" max="11267" width="13.5546875" style="190" customWidth="1"/>
    <col min="11268" max="11270" width="15.6640625" style="190" customWidth="1"/>
    <col min="11271" max="11520" width="8.88671875" style="190"/>
    <col min="11521" max="11521" width="44.44140625" style="190" customWidth="1"/>
    <col min="11522" max="11522" width="13.109375" style="190" customWidth="1"/>
    <col min="11523" max="11523" width="13.5546875" style="190" customWidth="1"/>
    <col min="11524" max="11526" width="15.6640625" style="190" customWidth="1"/>
    <col min="11527" max="11776" width="8.88671875" style="190"/>
    <col min="11777" max="11777" width="44.44140625" style="190" customWidth="1"/>
    <col min="11778" max="11778" width="13.109375" style="190" customWidth="1"/>
    <col min="11779" max="11779" width="13.5546875" style="190" customWidth="1"/>
    <col min="11780" max="11782" width="15.6640625" style="190" customWidth="1"/>
    <col min="11783" max="12032" width="8.88671875" style="190"/>
    <col min="12033" max="12033" width="44.44140625" style="190" customWidth="1"/>
    <col min="12034" max="12034" width="13.109375" style="190" customWidth="1"/>
    <col min="12035" max="12035" width="13.5546875" style="190" customWidth="1"/>
    <col min="12036" max="12038" width="15.6640625" style="190" customWidth="1"/>
    <col min="12039" max="12288" width="8.88671875" style="190"/>
    <col min="12289" max="12289" width="44.44140625" style="190" customWidth="1"/>
    <col min="12290" max="12290" width="13.109375" style="190" customWidth="1"/>
    <col min="12291" max="12291" width="13.5546875" style="190" customWidth="1"/>
    <col min="12292" max="12294" width="15.6640625" style="190" customWidth="1"/>
    <col min="12295" max="12544" width="8.88671875" style="190"/>
    <col min="12545" max="12545" width="44.44140625" style="190" customWidth="1"/>
    <col min="12546" max="12546" width="13.109375" style="190" customWidth="1"/>
    <col min="12547" max="12547" width="13.5546875" style="190" customWidth="1"/>
    <col min="12548" max="12550" width="15.6640625" style="190" customWidth="1"/>
    <col min="12551" max="12800" width="8.88671875" style="190"/>
    <col min="12801" max="12801" width="44.44140625" style="190" customWidth="1"/>
    <col min="12802" max="12802" width="13.109375" style="190" customWidth="1"/>
    <col min="12803" max="12803" width="13.5546875" style="190" customWidth="1"/>
    <col min="12804" max="12806" width="15.6640625" style="190" customWidth="1"/>
    <col min="12807" max="13056" width="8.88671875" style="190"/>
    <col min="13057" max="13057" width="44.44140625" style="190" customWidth="1"/>
    <col min="13058" max="13058" width="13.109375" style="190" customWidth="1"/>
    <col min="13059" max="13059" width="13.5546875" style="190" customWidth="1"/>
    <col min="13060" max="13062" width="15.6640625" style="190" customWidth="1"/>
    <col min="13063" max="13312" width="8.88671875" style="190"/>
    <col min="13313" max="13313" width="44.44140625" style="190" customWidth="1"/>
    <col min="13314" max="13314" width="13.109375" style="190" customWidth="1"/>
    <col min="13315" max="13315" width="13.5546875" style="190" customWidth="1"/>
    <col min="13316" max="13318" width="15.6640625" style="190" customWidth="1"/>
    <col min="13319" max="13568" width="8.88671875" style="190"/>
    <col min="13569" max="13569" width="44.44140625" style="190" customWidth="1"/>
    <col min="13570" max="13570" width="13.109375" style="190" customWidth="1"/>
    <col min="13571" max="13571" width="13.5546875" style="190" customWidth="1"/>
    <col min="13572" max="13574" width="15.6640625" style="190" customWidth="1"/>
    <col min="13575" max="13824" width="8.88671875" style="190"/>
    <col min="13825" max="13825" width="44.44140625" style="190" customWidth="1"/>
    <col min="13826" max="13826" width="13.109375" style="190" customWidth="1"/>
    <col min="13827" max="13827" width="13.5546875" style="190" customWidth="1"/>
    <col min="13828" max="13830" width="15.6640625" style="190" customWidth="1"/>
    <col min="13831" max="14080" width="8.88671875" style="190"/>
    <col min="14081" max="14081" width="44.44140625" style="190" customWidth="1"/>
    <col min="14082" max="14082" width="13.109375" style="190" customWidth="1"/>
    <col min="14083" max="14083" width="13.5546875" style="190" customWidth="1"/>
    <col min="14084" max="14086" width="15.6640625" style="190" customWidth="1"/>
    <col min="14087" max="14336" width="8.88671875" style="190"/>
    <col min="14337" max="14337" width="44.44140625" style="190" customWidth="1"/>
    <col min="14338" max="14338" width="13.109375" style="190" customWidth="1"/>
    <col min="14339" max="14339" width="13.5546875" style="190" customWidth="1"/>
    <col min="14340" max="14342" width="15.6640625" style="190" customWidth="1"/>
    <col min="14343" max="14592" width="8.88671875" style="190"/>
    <col min="14593" max="14593" width="44.44140625" style="190" customWidth="1"/>
    <col min="14594" max="14594" width="13.109375" style="190" customWidth="1"/>
    <col min="14595" max="14595" width="13.5546875" style="190" customWidth="1"/>
    <col min="14596" max="14598" width="15.6640625" style="190" customWidth="1"/>
    <col min="14599" max="14848" width="8.88671875" style="190"/>
    <col min="14849" max="14849" width="44.44140625" style="190" customWidth="1"/>
    <col min="14850" max="14850" width="13.109375" style="190" customWidth="1"/>
    <col min="14851" max="14851" width="13.5546875" style="190" customWidth="1"/>
    <col min="14852" max="14854" width="15.6640625" style="190" customWidth="1"/>
    <col min="14855" max="15104" width="8.88671875" style="190"/>
    <col min="15105" max="15105" width="44.44140625" style="190" customWidth="1"/>
    <col min="15106" max="15106" width="13.109375" style="190" customWidth="1"/>
    <col min="15107" max="15107" width="13.5546875" style="190" customWidth="1"/>
    <col min="15108" max="15110" width="15.6640625" style="190" customWidth="1"/>
    <col min="15111" max="15360" width="8.88671875" style="190"/>
    <col min="15361" max="15361" width="44.44140625" style="190" customWidth="1"/>
    <col min="15362" max="15362" width="13.109375" style="190" customWidth="1"/>
    <col min="15363" max="15363" width="13.5546875" style="190" customWidth="1"/>
    <col min="15364" max="15366" width="15.6640625" style="190" customWidth="1"/>
    <col min="15367" max="15616" width="8.88671875" style="190"/>
    <col min="15617" max="15617" width="44.44140625" style="190" customWidth="1"/>
    <col min="15618" max="15618" width="13.109375" style="190" customWidth="1"/>
    <col min="15619" max="15619" width="13.5546875" style="190" customWidth="1"/>
    <col min="15620" max="15622" width="15.6640625" style="190" customWidth="1"/>
    <col min="15623" max="15872" width="8.88671875" style="190"/>
    <col min="15873" max="15873" width="44.44140625" style="190" customWidth="1"/>
    <col min="15874" max="15874" width="13.109375" style="190" customWidth="1"/>
    <col min="15875" max="15875" width="13.5546875" style="190" customWidth="1"/>
    <col min="15876" max="15878" width="15.6640625" style="190" customWidth="1"/>
    <col min="15879" max="16128" width="8.88671875" style="190"/>
    <col min="16129" max="16129" width="44.44140625" style="190" customWidth="1"/>
    <col min="16130" max="16130" width="13.109375" style="190" customWidth="1"/>
    <col min="16131" max="16131" width="13.5546875" style="190" customWidth="1"/>
    <col min="16132" max="16134" width="15.6640625" style="190" customWidth="1"/>
    <col min="16135" max="16384" width="8.88671875" style="190"/>
  </cols>
  <sheetData>
    <row r="1" spans="1:11" x14ac:dyDescent="0.3">
      <c r="B1" s="191"/>
      <c r="C1" s="191"/>
      <c r="D1" s="192"/>
      <c r="E1" s="192"/>
      <c r="F1" s="192"/>
    </row>
    <row r="2" spans="1:11" ht="15.6" x14ac:dyDescent="0.3">
      <c r="A2" s="281" t="s">
        <v>536</v>
      </c>
      <c r="B2" s="281"/>
      <c r="C2" s="281"/>
      <c r="D2" s="281"/>
      <c r="E2" s="281"/>
      <c r="F2" s="280"/>
      <c r="G2" s="271"/>
      <c r="H2" s="271"/>
      <c r="I2" s="271"/>
      <c r="J2" s="280"/>
      <c r="K2" s="280"/>
    </row>
    <row r="3" spans="1:11" x14ac:dyDescent="0.3">
      <c r="B3" s="191"/>
      <c r="C3" s="191"/>
      <c r="D3" s="193"/>
      <c r="E3" s="192"/>
      <c r="F3" s="192"/>
    </row>
    <row r="4" spans="1:11" x14ac:dyDescent="0.3">
      <c r="B4" s="191"/>
      <c r="C4" s="191"/>
      <c r="D4" s="193"/>
      <c r="E4" s="192"/>
      <c r="F4" s="192"/>
    </row>
    <row r="5" spans="1:11" x14ac:dyDescent="0.3">
      <c r="B5" s="191"/>
      <c r="C5" s="191"/>
      <c r="D5" s="193"/>
      <c r="E5" s="192"/>
      <c r="K5" s="192" t="s">
        <v>537</v>
      </c>
    </row>
    <row r="6" spans="1:11" ht="57.6" x14ac:dyDescent="0.3">
      <c r="A6" s="272" t="s">
        <v>389</v>
      </c>
      <c r="B6" s="272" t="s">
        <v>538</v>
      </c>
      <c r="C6" s="205" t="s">
        <v>539</v>
      </c>
      <c r="D6" s="268" t="s">
        <v>390</v>
      </c>
      <c r="E6" s="272" t="s">
        <v>391</v>
      </c>
      <c r="F6" s="272" t="s">
        <v>573</v>
      </c>
      <c r="G6" s="279"/>
      <c r="H6" s="279"/>
      <c r="I6" s="268" t="s">
        <v>419</v>
      </c>
      <c r="J6" s="268" t="s">
        <v>613</v>
      </c>
      <c r="K6" s="272" t="s">
        <v>615</v>
      </c>
    </row>
    <row r="7" spans="1:11" ht="15.6" x14ac:dyDescent="0.3">
      <c r="A7" s="273" t="s">
        <v>540</v>
      </c>
      <c r="B7" s="274" t="s">
        <v>541</v>
      </c>
      <c r="C7" s="274" t="s">
        <v>542</v>
      </c>
      <c r="D7" s="275">
        <v>80046889</v>
      </c>
      <c r="E7" s="276"/>
      <c r="F7" s="277">
        <f>D7+E7</f>
        <v>80046889</v>
      </c>
      <c r="G7" s="213">
        <v>90087611</v>
      </c>
      <c r="H7" s="213">
        <v>0</v>
      </c>
      <c r="I7" s="278">
        <v>90087611</v>
      </c>
      <c r="J7" s="278">
        <v>0</v>
      </c>
      <c r="K7" s="278">
        <f>I7+J7</f>
        <v>90087611</v>
      </c>
    </row>
    <row r="8" spans="1:11" ht="15.6" x14ac:dyDescent="0.3">
      <c r="A8" s="262" t="s">
        <v>543</v>
      </c>
      <c r="B8" s="194" t="s">
        <v>544</v>
      </c>
      <c r="C8" s="194" t="s">
        <v>542</v>
      </c>
      <c r="D8" s="195">
        <v>2360000</v>
      </c>
      <c r="E8" s="195">
        <v>640000</v>
      </c>
      <c r="F8" s="196">
        <f>SUM(D8:E8)</f>
        <v>3000000</v>
      </c>
      <c r="I8" s="269">
        <v>1575000</v>
      </c>
      <c r="J8" s="269">
        <v>425000</v>
      </c>
      <c r="K8" s="269">
        <f t="shared" ref="K8:K34" si="0">I8+J8</f>
        <v>2000000</v>
      </c>
    </row>
    <row r="9" spans="1:11" ht="15.6" x14ac:dyDescent="0.3">
      <c r="A9" s="261" t="s">
        <v>545</v>
      </c>
      <c r="B9" s="198" t="s">
        <v>541</v>
      </c>
      <c r="C9" s="198" t="s">
        <v>546</v>
      </c>
      <c r="D9" s="196">
        <v>30000000</v>
      </c>
      <c r="E9" s="196"/>
      <c r="F9" s="196">
        <f>D9+E9</f>
        <v>30000000</v>
      </c>
      <c r="G9" s="213">
        <v>43201385</v>
      </c>
      <c r="H9" s="213">
        <v>837420</v>
      </c>
      <c r="I9" s="269">
        <v>43201385</v>
      </c>
      <c r="J9" s="269">
        <v>837420</v>
      </c>
      <c r="K9" s="269">
        <f t="shared" si="0"/>
        <v>44038805</v>
      </c>
    </row>
    <row r="10" spans="1:11" ht="15.6" x14ac:dyDescent="0.3">
      <c r="A10" s="261" t="s">
        <v>547</v>
      </c>
      <c r="B10" s="198" t="s">
        <v>541</v>
      </c>
      <c r="C10" s="198" t="s">
        <v>548</v>
      </c>
      <c r="D10" s="196">
        <v>30000000</v>
      </c>
      <c r="E10" s="196"/>
      <c r="F10" s="196">
        <f t="shared" ref="F10:F15" si="1">D10+E10</f>
        <v>30000000</v>
      </c>
      <c r="G10" s="213">
        <v>58828717</v>
      </c>
      <c r="H10" s="213">
        <v>0</v>
      </c>
      <c r="I10" s="269">
        <v>58828717</v>
      </c>
      <c r="J10" s="269">
        <v>0</v>
      </c>
      <c r="K10" s="269">
        <f t="shared" si="0"/>
        <v>58828717</v>
      </c>
    </row>
    <row r="11" spans="1:11" ht="15.6" x14ac:dyDescent="0.3">
      <c r="A11" s="261" t="s">
        <v>549</v>
      </c>
      <c r="B11" s="198" t="s">
        <v>541</v>
      </c>
      <c r="C11" s="198" t="s">
        <v>548</v>
      </c>
      <c r="D11" s="196">
        <v>10000000</v>
      </c>
      <c r="E11" s="196">
        <f>D11*0.27</f>
        <v>2700000</v>
      </c>
      <c r="F11" s="196">
        <f t="shared" si="1"/>
        <v>12700000</v>
      </c>
      <c r="I11" s="269">
        <v>10000000</v>
      </c>
      <c r="J11" s="269">
        <v>270000</v>
      </c>
      <c r="K11" s="269">
        <f t="shared" si="0"/>
        <v>10270000</v>
      </c>
    </row>
    <row r="12" spans="1:11" ht="15.6" x14ac:dyDescent="0.3">
      <c r="A12" s="261" t="s">
        <v>550</v>
      </c>
      <c r="B12" s="198" t="s">
        <v>541</v>
      </c>
      <c r="C12" s="198" t="s">
        <v>546</v>
      </c>
      <c r="D12" s="196">
        <v>2000000</v>
      </c>
      <c r="E12" s="196">
        <f>D12*0.27</f>
        <v>540000</v>
      </c>
      <c r="F12" s="196">
        <f t="shared" si="1"/>
        <v>2540000</v>
      </c>
      <c r="G12" s="213">
        <v>572400</v>
      </c>
      <c r="H12" s="213">
        <f>G12*27%</f>
        <v>154548</v>
      </c>
      <c r="I12" s="269">
        <v>2000000</v>
      </c>
      <c r="J12" s="269">
        <v>540000</v>
      </c>
      <c r="K12" s="269">
        <f t="shared" si="0"/>
        <v>2540000</v>
      </c>
    </row>
    <row r="13" spans="1:11" ht="15.6" x14ac:dyDescent="0.3">
      <c r="A13" s="261" t="s">
        <v>551</v>
      </c>
      <c r="B13" s="198" t="s">
        <v>541</v>
      </c>
      <c r="C13" s="198" t="s">
        <v>546</v>
      </c>
      <c r="D13" s="196">
        <v>2000000</v>
      </c>
      <c r="E13" s="196">
        <f>D13*0.27</f>
        <v>540000</v>
      </c>
      <c r="F13" s="196">
        <f t="shared" si="1"/>
        <v>2540000</v>
      </c>
      <c r="I13" s="269">
        <v>2000000</v>
      </c>
      <c r="J13" s="269">
        <v>540000</v>
      </c>
      <c r="K13" s="269">
        <f t="shared" si="0"/>
        <v>2540000</v>
      </c>
    </row>
    <row r="14" spans="1:11" ht="15.6" x14ac:dyDescent="0.3">
      <c r="A14" s="261" t="s">
        <v>552</v>
      </c>
      <c r="B14" s="198" t="s">
        <v>541</v>
      </c>
      <c r="C14" s="198" t="s">
        <v>546</v>
      </c>
      <c r="D14" s="196">
        <v>1000000</v>
      </c>
      <c r="E14" s="196">
        <f>D14*0.27</f>
        <v>270000</v>
      </c>
      <c r="F14" s="196">
        <f t="shared" si="1"/>
        <v>1270000</v>
      </c>
      <c r="I14" s="269">
        <v>1000000</v>
      </c>
      <c r="J14" s="269">
        <v>270000</v>
      </c>
      <c r="K14" s="269">
        <f t="shared" si="0"/>
        <v>1270000</v>
      </c>
    </row>
    <row r="15" spans="1:11" ht="16.2" thickBot="1" x14ac:dyDescent="0.35">
      <c r="A15" s="261" t="s">
        <v>554</v>
      </c>
      <c r="B15" s="198" t="s">
        <v>541</v>
      </c>
      <c r="C15" s="198" t="s">
        <v>555</v>
      </c>
      <c r="D15" s="196">
        <v>200000</v>
      </c>
      <c r="E15" s="196">
        <v>54000</v>
      </c>
      <c r="F15" s="196">
        <f t="shared" si="1"/>
        <v>254000</v>
      </c>
      <c r="G15" s="213">
        <v>1029838</v>
      </c>
      <c r="H15" s="213">
        <v>238635</v>
      </c>
      <c r="I15" s="269">
        <v>1029838</v>
      </c>
      <c r="J15" s="269">
        <v>238635</v>
      </c>
      <c r="K15" s="269">
        <f t="shared" si="0"/>
        <v>1268473</v>
      </c>
    </row>
    <row r="16" spans="1:11" ht="31.8" thickBot="1" x14ac:dyDescent="0.35">
      <c r="A16" s="199" t="s">
        <v>556</v>
      </c>
      <c r="B16" s="198" t="s">
        <v>541</v>
      </c>
      <c r="C16" s="198" t="s">
        <v>546</v>
      </c>
      <c r="D16" s="196">
        <v>2000000</v>
      </c>
      <c r="E16" s="196">
        <f>D16*0.27</f>
        <v>540000</v>
      </c>
      <c r="F16" s="200">
        <f>SUBTOTAL(9,D16:E16)</f>
        <v>2540000</v>
      </c>
      <c r="I16" s="269">
        <v>2000000</v>
      </c>
      <c r="J16" s="269">
        <v>540000</v>
      </c>
      <c r="K16" s="269">
        <f t="shared" si="0"/>
        <v>2540000</v>
      </c>
    </row>
    <row r="17" spans="1:11" ht="39.9" customHeight="1" thickBot="1" x14ac:dyDescent="0.35">
      <c r="A17" s="199" t="s">
        <v>557</v>
      </c>
      <c r="B17" s="198" t="s">
        <v>541</v>
      </c>
      <c r="C17" s="198" t="s">
        <v>546</v>
      </c>
      <c r="D17" s="196">
        <v>1577035</v>
      </c>
      <c r="E17" s="196">
        <v>429159</v>
      </c>
      <c r="F17" s="200">
        <f>SUBTOTAL(9,D17:E17)</f>
        <v>2006194</v>
      </c>
      <c r="I17" s="269">
        <v>1577035</v>
      </c>
      <c r="J17" s="269">
        <v>429159</v>
      </c>
      <c r="K17" s="269">
        <f t="shared" si="0"/>
        <v>2006194</v>
      </c>
    </row>
    <row r="18" spans="1:11" ht="15.6" x14ac:dyDescent="0.3">
      <c r="A18" s="201" t="s">
        <v>558</v>
      </c>
      <c r="B18" s="198" t="s">
        <v>544</v>
      </c>
      <c r="C18" s="198" t="s">
        <v>546</v>
      </c>
      <c r="D18" s="196">
        <v>1287000</v>
      </c>
      <c r="E18" s="196">
        <v>213000</v>
      </c>
      <c r="F18" s="200">
        <f>SUBTOTAL(9,D18:E18)</f>
        <v>1500000</v>
      </c>
      <c r="G18" s="213">
        <v>157480</v>
      </c>
      <c r="H18" s="213">
        <v>42520</v>
      </c>
      <c r="I18" s="269">
        <v>1287000</v>
      </c>
      <c r="J18" s="269">
        <v>213000</v>
      </c>
      <c r="K18" s="269">
        <f t="shared" si="0"/>
        <v>1500000</v>
      </c>
    </row>
    <row r="19" spans="1:11" ht="24.45" customHeight="1" x14ac:dyDescent="0.3">
      <c r="A19" s="260" t="s">
        <v>614</v>
      </c>
      <c r="B19" s="198" t="s">
        <v>541</v>
      </c>
      <c r="C19" s="202" t="s">
        <v>548</v>
      </c>
      <c r="D19" s="196">
        <v>178818327</v>
      </c>
      <c r="E19" s="196">
        <v>15355500</v>
      </c>
      <c r="F19" s="200">
        <f>SUBTOTAL(9,D19:E19)</f>
        <v>194173827</v>
      </c>
      <c r="G19" s="213">
        <v>39875379</v>
      </c>
      <c r="I19" s="269">
        <v>79564752</v>
      </c>
      <c r="J19" s="269">
        <v>6169874</v>
      </c>
      <c r="K19" s="269">
        <f t="shared" si="0"/>
        <v>85734626</v>
      </c>
    </row>
    <row r="20" spans="1:11" ht="39.9" customHeight="1" x14ac:dyDescent="0.3">
      <c r="A20" s="261" t="s">
        <v>577</v>
      </c>
      <c r="B20" s="198"/>
      <c r="C20" s="198"/>
      <c r="D20" s="196"/>
      <c r="E20" s="196"/>
      <c r="F20" s="196">
        <f>D20+E20</f>
        <v>0</v>
      </c>
      <c r="G20" s="213">
        <v>26863255</v>
      </c>
      <c r="H20" s="213">
        <v>6912879</v>
      </c>
      <c r="I20" s="269">
        <v>26863255</v>
      </c>
      <c r="J20" s="269">
        <v>6912879</v>
      </c>
      <c r="K20" s="269">
        <f t="shared" si="0"/>
        <v>33776134</v>
      </c>
    </row>
    <row r="21" spans="1:11" ht="16.2" thickBot="1" x14ac:dyDescent="0.35">
      <c r="A21" s="261" t="s">
        <v>553</v>
      </c>
      <c r="B21" s="198" t="s">
        <v>544</v>
      </c>
      <c r="C21" s="198" t="s">
        <v>548</v>
      </c>
      <c r="D21" s="196">
        <v>4724000</v>
      </c>
      <c r="E21" s="196">
        <v>1276000</v>
      </c>
      <c r="F21" s="196">
        <f>D21+E21</f>
        <v>6000000</v>
      </c>
      <c r="I21" s="269">
        <v>4724000</v>
      </c>
      <c r="J21" s="269">
        <v>1276000</v>
      </c>
      <c r="K21" s="269">
        <f t="shared" si="0"/>
        <v>6000000</v>
      </c>
    </row>
    <row r="22" spans="1:11" ht="39.9" customHeight="1" thickBot="1" x14ac:dyDescent="0.35">
      <c r="A22" s="199" t="s">
        <v>559</v>
      </c>
      <c r="B22" s="194" t="s">
        <v>541</v>
      </c>
      <c r="C22" s="194" t="s">
        <v>548</v>
      </c>
      <c r="D22" s="196">
        <v>1500000</v>
      </c>
      <c r="E22" s="196">
        <f>D22*0.27</f>
        <v>405000</v>
      </c>
      <c r="F22" s="200">
        <f>SUBTOTAL(9,D22:E22)</f>
        <v>1905000</v>
      </c>
      <c r="G22" s="213">
        <v>27376280</v>
      </c>
      <c r="H22" s="213">
        <v>0</v>
      </c>
      <c r="I22" s="269">
        <v>27376280</v>
      </c>
      <c r="J22" s="269">
        <v>0</v>
      </c>
      <c r="K22" s="269">
        <f t="shared" si="0"/>
        <v>27376280</v>
      </c>
    </row>
    <row r="23" spans="1:11" ht="15.6" x14ac:dyDescent="0.3">
      <c r="A23" s="263" t="s">
        <v>560</v>
      </c>
      <c r="B23" s="194" t="s">
        <v>561</v>
      </c>
      <c r="C23" s="194" t="s">
        <v>562</v>
      </c>
      <c r="D23" s="196">
        <v>11329000</v>
      </c>
      <c r="E23" s="196">
        <v>3059000</v>
      </c>
      <c r="F23" s="200">
        <f>D23+E23</f>
        <v>14388000</v>
      </c>
      <c r="G23" s="213">
        <v>3855504</v>
      </c>
      <c r="H23" s="213">
        <f>G23*27%</f>
        <v>1040986.0800000001</v>
      </c>
      <c r="I23" s="269">
        <v>13329000</v>
      </c>
      <c r="J23" s="269">
        <v>3599000</v>
      </c>
      <c r="K23" s="269">
        <f t="shared" si="0"/>
        <v>16928000</v>
      </c>
    </row>
    <row r="24" spans="1:11" ht="15.6" x14ac:dyDescent="0.3">
      <c r="A24" s="264" t="s">
        <v>563</v>
      </c>
      <c r="B24" s="198" t="s">
        <v>561</v>
      </c>
      <c r="C24" s="198" t="s">
        <v>548</v>
      </c>
      <c r="D24" s="196">
        <v>393700</v>
      </c>
      <c r="E24" s="196">
        <v>106300</v>
      </c>
      <c r="F24" s="200">
        <f>D24+E24</f>
        <v>500000</v>
      </c>
      <c r="I24" s="269"/>
      <c r="J24" s="269"/>
      <c r="K24" s="269">
        <f t="shared" si="0"/>
        <v>0</v>
      </c>
    </row>
    <row r="25" spans="1:11" ht="15.6" x14ac:dyDescent="0.3">
      <c r="A25" s="264" t="s">
        <v>574</v>
      </c>
      <c r="B25" s="198"/>
      <c r="C25" s="198"/>
      <c r="D25" s="196"/>
      <c r="E25" s="196"/>
      <c r="F25" s="200"/>
      <c r="G25" s="213">
        <v>389800</v>
      </c>
      <c r="H25" s="213">
        <f>G25*27%</f>
        <v>105246</v>
      </c>
      <c r="I25" s="269">
        <v>389800</v>
      </c>
      <c r="J25" s="269">
        <f>I25*27%</f>
        <v>105246</v>
      </c>
      <c r="K25" s="269">
        <f t="shared" si="0"/>
        <v>495046</v>
      </c>
    </row>
    <row r="26" spans="1:11" ht="15.6" x14ac:dyDescent="0.3">
      <c r="A26" s="264" t="s">
        <v>575</v>
      </c>
      <c r="B26" s="198"/>
      <c r="C26" s="198"/>
      <c r="D26" s="196"/>
      <c r="E26" s="196"/>
      <c r="F26" s="200"/>
      <c r="G26" s="213">
        <v>9364698</v>
      </c>
      <c r="H26" s="213">
        <v>2598419</v>
      </c>
      <c r="I26" s="269">
        <v>9364698</v>
      </c>
      <c r="J26" s="269">
        <v>2598419</v>
      </c>
      <c r="K26" s="269">
        <f t="shared" si="0"/>
        <v>11963117</v>
      </c>
    </row>
    <row r="27" spans="1:11" ht="15.6" x14ac:dyDescent="0.3">
      <c r="A27" s="264" t="s">
        <v>576</v>
      </c>
      <c r="B27" s="198"/>
      <c r="C27" s="198"/>
      <c r="D27" s="196"/>
      <c r="E27" s="196"/>
      <c r="F27" s="200"/>
      <c r="G27" s="213">
        <v>1400000</v>
      </c>
      <c r="H27" s="213">
        <f>G27*27%</f>
        <v>378000</v>
      </c>
      <c r="I27" s="269">
        <v>1400000</v>
      </c>
      <c r="J27" s="269">
        <f>I27*27%</f>
        <v>378000</v>
      </c>
      <c r="K27" s="269">
        <f t="shared" si="0"/>
        <v>1778000</v>
      </c>
    </row>
    <row r="28" spans="1:11" ht="15.6" x14ac:dyDescent="0.3">
      <c r="A28" s="265" t="s">
        <v>564</v>
      </c>
      <c r="B28" s="203"/>
      <c r="C28" s="203"/>
      <c r="D28" s="204">
        <f>SUM(D7:D24)</f>
        <v>359235951</v>
      </c>
      <c r="E28" s="204">
        <f>SUM(E7:E24)</f>
        <v>26127959</v>
      </c>
      <c r="F28" s="204">
        <f>SUM(F7:F24)</f>
        <v>385363910</v>
      </c>
      <c r="I28" s="269"/>
      <c r="J28" s="269"/>
      <c r="K28" s="269">
        <f t="shared" si="0"/>
        <v>0</v>
      </c>
    </row>
    <row r="29" spans="1:11" ht="15.6" x14ac:dyDescent="0.3">
      <c r="A29" s="265"/>
      <c r="B29" s="203"/>
      <c r="C29" s="203"/>
      <c r="D29" s="204"/>
      <c r="E29" s="204"/>
      <c r="F29" s="204"/>
      <c r="I29" s="269"/>
      <c r="J29" s="269"/>
      <c r="K29" s="269">
        <f t="shared" si="0"/>
        <v>0</v>
      </c>
    </row>
    <row r="30" spans="1:11" ht="15.6" x14ac:dyDescent="0.3">
      <c r="A30" s="261" t="s">
        <v>565</v>
      </c>
      <c r="B30" s="198" t="s">
        <v>541</v>
      </c>
      <c r="C30" s="198" t="s">
        <v>566</v>
      </c>
      <c r="D30" s="196">
        <v>1650000</v>
      </c>
      <c r="E30" s="196">
        <f>D30*0.27</f>
        <v>445500.00000000006</v>
      </c>
      <c r="F30" s="200">
        <f>SUM(D30:E30)</f>
        <v>2095500</v>
      </c>
      <c r="G30" s="213">
        <v>9364698</v>
      </c>
      <c r="H30" s="213">
        <v>2340327</v>
      </c>
      <c r="I30" s="269">
        <v>9364698</v>
      </c>
      <c r="J30" s="269">
        <v>2340327</v>
      </c>
      <c r="K30" s="269">
        <f t="shared" si="0"/>
        <v>11705025</v>
      </c>
    </row>
    <row r="31" spans="1:11" ht="15.6" x14ac:dyDescent="0.3">
      <c r="A31" s="261" t="s">
        <v>567</v>
      </c>
      <c r="B31" s="198" t="s">
        <v>541</v>
      </c>
      <c r="C31" s="198" t="s">
        <v>566</v>
      </c>
      <c r="D31" s="196">
        <v>1500000</v>
      </c>
      <c r="E31" s="196">
        <f>D31*0.27</f>
        <v>405000</v>
      </c>
      <c r="F31" s="200">
        <f>SUM(D31:E31)</f>
        <v>1905000</v>
      </c>
      <c r="G31" s="213">
        <v>16022882</v>
      </c>
      <c r="H31" s="213">
        <v>378000</v>
      </c>
      <c r="I31" s="269">
        <v>16022882</v>
      </c>
      <c r="J31" s="269">
        <v>378000</v>
      </c>
      <c r="K31" s="269">
        <f t="shared" si="0"/>
        <v>16400882</v>
      </c>
    </row>
    <row r="32" spans="1:11" ht="15.6" x14ac:dyDescent="0.3">
      <c r="A32" s="261" t="s">
        <v>486</v>
      </c>
      <c r="B32" s="198"/>
      <c r="C32" s="198"/>
      <c r="D32" s="196"/>
      <c r="E32" s="196"/>
      <c r="F32" s="200"/>
      <c r="G32" s="213">
        <v>250000</v>
      </c>
      <c r="H32" s="213">
        <f>G32*27%</f>
        <v>67500</v>
      </c>
      <c r="I32" s="269">
        <v>250000</v>
      </c>
      <c r="J32" s="269">
        <f>I32*27%</f>
        <v>67500</v>
      </c>
      <c r="K32" s="269">
        <f t="shared" si="0"/>
        <v>317500</v>
      </c>
    </row>
    <row r="33" spans="1:11" ht="15.6" x14ac:dyDescent="0.3">
      <c r="A33" s="265" t="s">
        <v>568</v>
      </c>
      <c r="B33" s="205"/>
      <c r="C33" s="206"/>
      <c r="D33" s="207">
        <f>SUM(D30:D31)</f>
        <v>3150000</v>
      </c>
      <c r="E33" s="196">
        <f>D33*0.27</f>
        <v>850500</v>
      </c>
      <c r="F33" s="207">
        <f>SUM(F30:F31)</f>
        <v>4000500</v>
      </c>
      <c r="I33" s="269"/>
      <c r="J33" s="270"/>
      <c r="K33" s="269">
        <f t="shared" si="0"/>
        <v>0</v>
      </c>
    </row>
    <row r="34" spans="1:11" ht="15.6" x14ac:dyDescent="0.3">
      <c r="A34" s="265" t="s">
        <v>569</v>
      </c>
      <c r="B34" s="203"/>
      <c r="C34" s="203"/>
      <c r="D34" s="204">
        <f>D28+D33</f>
        <v>362385951</v>
      </c>
      <c r="E34" s="204">
        <f>E28+E33</f>
        <v>26978459</v>
      </c>
      <c r="F34" s="204">
        <f>F28+F33</f>
        <v>389364410</v>
      </c>
      <c r="G34" s="212">
        <f>G7+G8+G9+G10+G11+G12+G13+G14+G20+G21+G15+G16+G17+G18+G19+G22+G23+G24+G25+G26+G27+G30+G31+G32</f>
        <v>328639927</v>
      </c>
      <c r="H34" s="212">
        <f>H7+H8+H9+H10+H11+H12+H13+H14+H20+H21+H15+H16+H17+H18+H19+H22+H23+H24+H25+H26+H27+H30+H31+H32</f>
        <v>15094480.08</v>
      </c>
      <c r="I34" s="269">
        <f>I7+I8+I9+I10+I11+I12+I13+I14+I20+I21+I15+I16+I17+I18+I19+I22+I23+I24+I25+I26+I27+I30+I31+I32</f>
        <v>403235951</v>
      </c>
      <c r="J34" s="269">
        <f>J7+J8+J9+J10+J11+J12+J13+J14+J20+J21+J15+J16+J17+J18+J19+J22+J23+J24+J25+J26+J27+J30+J31+J32</f>
        <v>28128459</v>
      </c>
      <c r="K34" s="269">
        <f t="shared" si="0"/>
        <v>431364410</v>
      </c>
    </row>
    <row r="35" spans="1:11" ht="15.6" x14ac:dyDescent="0.3">
      <c r="A35" s="266" t="s">
        <v>570</v>
      </c>
      <c r="B35" s="194" t="s">
        <v>571</v>
      </c>
      <c r="C35" s="194" t="s">
        <v>572</v>
      </c>
      <c r="D35" s="208"/>
      <c r="E35" s="208"/>
      <c r="F35" s="200">
        <v>20000000</v>
      </c>
      <c r="I35" s="267"/>
      <c r="J35" s="197"/>
      <c r="K35" s="269">
        <v>20000000</v>
      </c>
    </row>
    <row r="36" spans="1:11" x14ac:dyDescent="0.3">
      <c r="A36" s="209"/>
      <c r="B36" s="210"/>
      <c r="C36" s="210"/>
      <c r="D36" s="211"/>
      <c r="E36" s="211"/>
      <c r="F36" s="211"/>
      <c r="J36" s="212"/>
    </row>
    <row r="37" spans="1:11" x14ac:dyDescent="0.3">
      <c r="J37" s="212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22" sqref="A22"/>
    </sheetView>
  </sheetViews>
  <sheetFormatPr defaultRowHeight="14.4" x14ac:dyDescent="0.3"/>
  <cols>
    <col min="1" max="1" width="71" bestFit="1" customWidth="1"/>
    <col min="2" max="2" width="8.88671875" customWidth="1"/>
    <col min="3" max="3" width="10.6640625" customWidth="1"/>
    <col min="4" max="4" width="0" hidden="1" customWidth="1"/>
  </cols>
  <sheetData>
    <row r="1" spans="1:5" ht="18" customHeight="1" x14ac:dyDescent="0.35">
      <c r="A1" s="303" t="s">
        <v>433</v>
      </c>
      <c r="B1" s="303"/>
      <c r="C1" s="303"/>
      <c r="D1" s="303"/>
    </row>
    <row r="2" spans="1:5" ht="18" customHeight="1" x14ac:dyDescent="0.35">
      <c r="A2" s="301" t="s">
        <v>434</v>
      </c>
      <c r="B2" s="301"/>
      <c r="C2" s="302"/>
      <c r="D2" s="302"/>
    </row>
    <row r="3" spans="1:5" ht="18" customHeight="1" x14ac:dyDescent="0.35">
      <c r="A3" s="100"/>
      <c r="B3" s="121"/>
      <c r="C3" s="123" t="s">
        <v>450</v>
      </c>
      <c r="D3" s="122" t="s">
        <v>435</v>
      </c>
      <c r="E3" s="122"/>
    </row>
    <row r="4" spans="1:5" x14ac:dyDescent="0.3">
      <c r="A4" s="101" t="s">
        <v>436</v>
      </c>
      <c r="C4" s="102"/>
    </row>
    <row r="5" spans="1:5" ht="28.2" x14ac:dyDescent="0.3">
      <c r="A5" s="103" t="s">
        <v>437</v>
      </c>
      <c r="B5" s="104" t="s">
        <v>438</v>
      </c>
      <c r="C5" s="105" t="s">
        <v>439</v>
      </c>
      <c r="D5" s="106" t="s">
        <v>440</v>
      </c>
    </row>
    <row r="6" spans="1:5" x14ac:dyDescent="0.3">
      <c r="A6" s="107" t="s">
        <v>397</v>
      </c>
      <c r="B6" s="107"/>
      <c r="C6" s="108">
        <v>296428</v>
      </c>
      <c r="D6" s="109"/>
    </row>
    <row r="7" spans="1:5" ht="19.95" customHeight="1" x14ac:dyDescent="0.3">
      <c r="A7" s="110" t="s">
        <v>398</v>
      </c>
      <c r="B7" s="107"/>
      <c r="C7" s="108">
        <v>51875</v>
      </c>
      <c r="D7" s="109"/>
    </row>
    <row r="8" spans="1:5" x14ac:dyDescent="0.3">
      <c r="A8" s="107" t="s">
        <v>399</v>
      </c>
      <c r="B8" s="107"/>
      <c r="C8" s="108">
        <v>390880</v>
      </c>
      <c r="D8" s="109"/>
    </row>
    <row r="9" spans="1:5" x14ac:dyDescent="0.3">
      <c r="A9" s="107" t="s">
        <v>400</v>
      </c>
      <c r="B9" s="107"/>
      <c r="C9" s="108"/>
      <c r="D9" s="109"/>
    </row>
    <row r="10" spans="1:5" x14ac:dyDescent="0.3">
      <c r="A10" s="107" t="s">
        <v>401</v>
      </c>
      <c r="B10" s="107"/>
      <c r="C10" s="108"/>
      <c r="D10" s="109"/>
    </row>
    <row r="11" spans="1:5" x14ac:dyDescent="0.3">
      <c r="A11" s="107" t="s">
        <v>403</v>
      </c>
      <c r="B11" s="107"/>
      <c r="C11" s="108"/>
      <c r="D11" s="109"/>
    </row>
    <row r="12" spans="1:5" x14ac:dyDescent="0.3">
      <c r="A12" s="107" t="s">
        <v>404</v>
      </c>
      <c r="B12" s="107"/>
      <c r="C12" s="108"/>
      <c r="D12" s="109"/>
    </row>
    <row r="13" spans="1:5" x14ac:dyDescent="0.3">
      <c r="A13" s="107" t="s">
        <v>405</v>
      </c>
      <c r="B13" s="107"/>
      <c r="C13" s="108"/>
      <c r="D13" s="109"/>
    </row>
    <row r="14" spans="1:5" x14ac:dyDescent="0.3">
      <c r="A14" s="111" t="s">
        <v>441</v>
      </c>
      <c r="B14" s="112"/>
      <c r="C14" s="113">
        <f>SUM(C6:C13)</f>
        <v>739183</v>
      </c>
      <c r="D14" s="113">
        <f>SUM(D6:D13)</f>
        <v>0</v>
      </c>
    </row>
    <row r="15" spans="1:5" ht="27.6" x14ac:dyDescent="0.3">
      <c r="A15" s="114" t="s">
        <v>442</v>
      </c>
      <c r="B15" s="107"/>
      <c r="C15" s="108"/>
      <c r="D15" s="108"/>
    </row>
    <row r="16" spans="1:5" ht="27.6" x14ac:dyDescent="0.3">
      <c r="A16" s="114" t="s">
        <v>443</v>
      </c>
      <c r="B16" s="107"/>
      <c r="C16" s="108"/>
      <c r="D16" s="109"/>
    </row>
    <row r="17" spans="1:4" x14ac:dyDescent="0.3">
      <c r="A17" s="115" t="s">
        <v>444</v>
      </c>
      <c r="B17" s="107"/>
      <c r="C17" s="108"/>
      <c r="D17" s="109"/>
    </row>
    <row r="18" spans="1:4" x14ac:dyDescent="0.3">
      <c r="A18" s="115" t="s">
        <v>445</v>
      </c>
      <c r="B18" s="107"/>
      <c r="C18" s="108"/>
      <c r="D18" s="109"/>
    </row>
    <row r="19" spans="1:4" x14ac:dyDescent="0.3">
      <c r="A19" s="107" t="s">
        <v>446</v>
      </c>
      <c r="B19" s="107"/>
      <c r="C19" s="108"/>
      <c r="D19" s="109"/>
    </row>
    <row r="20" spans="1:4" x14ac:dyDescent="0.3">
      <c r="A20" s="116" t="s">
        <v>447</v>
      </c>
      <c r="B20" s="107"/>
      <c r="C20" s="108"/>
      <c r="D20" s="109"/>
    </row>
    <row r="21" spans="1:4" ht="31.2" x14ac:dyDescent="0.3">
      <c r="A21" s="117" t="s">
        <v>448</v>
      </c>
      <c r="B21" s="118"/>
      <c r="C21" s="108">
        <v>739183</v>
      </c>
      <c r="D21" s="108">
        <v>739183</v>
      </c>
    </row>
    <row r="22" spans="1:4" ht="15.6" x14ac:dyDescent="0.3">
      <c r="A22" s="119" t="s">
        <v>449</v>
      </c>
      <c r="B22" s="120"/>
      <c r="C22" s="113">
        <f>SUM(C15:C21)</f>
        <v>739183</v>
      </c>
      <c r="D22" s="113">
        <f>SUM(D15:D21)</f>
        <v>739183</v>
      </c>
    </row>
    <row r="23" spans="1:4" x14ac:dyDescent="0.3">
      <c r="C23" s="102"/>
    </row>
    <row r="24" spans="1:4" x14ac:dyDescent="0.3">
      <c r="C24" s="102"/>
    </row>
    <row r="25" spans="1:4" ht="27.6" x14ac:dyDescent="0.3">
      <c r="A25" s="103" t="s">
        <v>451</v>
      </c>
      <c r="B25" s="104" t="s">
        <v>438</v>
      </c>
      <c r="C25" s="105" t="s">
        <v>439</v>
      </c>
    </row>
    <row r="26" spans="1:4" x14ac:dyDescent="0.3">
      <c r="A26" s="107" t="s">
        <v>397</v>
      </c>
      <c r="B26" s="107"/>
      <c r="C26" s="108"/>
    </row>
    <row r="27" spans="1:4" x14ac:dyDescent="0.3">
      <c r="A27" s="110" t="s">
        <v>398</v>
      </c>
      <c r="B27" s="107"/>
      <c r="C27" s="108"/>
    </row>
    <row r="28" spans="1:4" x14ac:dyDescent="0.3">
      <c r="A28" s="107" t="s">
        <v>399</v>
      </c>
      <c r="B28" s="107"/>
      <c r="C28" s="108"/>
    </row>
    <row r="29" spans="1:4" x14ac:dyDescent="0.3">
      <c r="A29" s="107" t="s">
        <v>400</v>
      </c>
      <c r="B29" s="107"/>
      <c r="C29" s="108"/>
    </row>
    <row r="30" spans="1:4" x14ac:dyDescent="0.3">
      <c r="A30" s="107" t="s">
        <v>401</v>
      </c>
      <c r="B30" s="107"/>
      <c r="C30" s="108"/>
    </row>
    <row r="31" spans="1:4" x14ac:dyDescent="0.3">
      <c r="A31" s="107" t="s">
        <v>403</v>
      </c>
      <c r="B31" s="107"/>
      <c r="C31" s="108">
        <v>12573900</v>
      </c>
    </row>
    <row r="32" spans="1:4" x14ac:dyDescent="0.3">
      <c r="A32" s="107" t="s">
        <v>404</v>
      </c>
      <c r="B32" s="107"/>
      <c r="C32" s="108"/>
    </row>
    <row r="33" spans="1:3" x14ac:dyDescent="0.3">
      <c r="A33" s="107" t="s">
        <v>405</v>
      </c>
      <c r="B33" s="107"/>
      <c r="C33" s="108"/>
    </row>
    <row r="34" spans="1:3" x14ac:dyDescent="0.3">
      <c r="A34" s="111" t="s">
        <v>441</v>
      </c>
      <c r="B34" s="112"/>
      <c r="C34" s="113">
        <f>SUM(C26:C33)</f>
        <v>12573900</v>
      </c>
    </row>
    <row r="35" spans="1:3" ht="27.6" x14ac:dyDescent="0.3">
      <c r="A35" s="114" t="s">
        <v>442</v>
      </c>
      <c r="B35" s="107"/>
      <c r="C35" s="108">
        <v>55512000</v>
      </c>
    </row>
    <row r="36" spans="1:3" ht="27.6" x14ac:dyDescent="0.3">
      <c r="A36" s="114" t="s">
        <v>443</v>
      </c>
      <c r="B36" s="107"/>
      <c r="C36" s="108"/>
    </row>
    <row r="37" spans="1:3" x14ac:dyDescent="0.3">
      <c r="A37" s="115" t="s">
        <v>444</v>
      </c>
      <c r="B37" s="107"/>
      <c r="C37" s="108"/>
    </row>
    <row r="38" spans="1:3" x14ac:dyDescent="0.3">
      <c r="A38" s="115" t="s">
        <v>445</v>
      </c>
      <c r="B38" s="107"/>
      <c r="C38" s="108"/>
    </row>
    <row r="39" spans="1:3" x14ac:dyDescent="0.3">
      <c r="A39" s="107" t="s">
        <v>446</v>
      </c>
      <c r="B39" s="107"/>
      <c r="C39" s="108"/>
    </row>
    <row r="40" spans="1:3" x14ac:dyDescent="0.3">
      <c r="A40" s="116" t="s">
        <v>447</v>
      </c>
      <c r="B40" s="107"/>
      <c r="C40" s="108"/>
    </row>
    <row r="41" spans="1:3" ht="31.2" x14ac:dyDescent="0.3">
      <c r="A41" s="117" t="s">
        <v>448</v>
      </c>
      <c r="B41" s="118"/>
      <c r="C41" s="108"/>
    </row>
    <row r="42" spans="1:3" ht="15.6" x14ac:dyDescent="0.3">
      <c r="A42" s="119" t="s">
        <v>449</v>
      </c>
      <c r="B42" s="120"/>
      <c r="C42" s="113">
        <f>SUM(C35:C41)</f>
        <v>55512000</v>
      </c>
    </row>
    <row r="43" spans="1:3" x14ac:dyDescent="0.3">
      <c r="C43" s="102"/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I.Kiemelt rovatrend</vt:lpstr>
      <vt:lpstr>1.Bevételek</vt:lpstr>
      <vt:lpstr>2.Kiadások</vt:lpstr>
      <vt:lpstr>3.létszám.</vt:lpstr>
      <vt:lpstr>4. 1. m. Beruházások</vt:lpstr>
      <vt:lpstr>4.EU.projeltek</vt:lpstr>
      <vt:lpstr>'1.Bevételek'!Nyomtatási_cím</vt:lpstr>
      <vt:lpstr>'2.Kiadások'!Nyomtatási_cím</vt:lpstr>
      <vt:lpstr>'1.Bevételek'!Nyomtatási_terület</vt:lpstr>
      <vt:lpstr>'2.Kiadások'!Nyomtatási_terület</vt:lpstr>
      <vt:lpstr>'3.létszám.'!Nyomtatási_terület</vt:lpstr>
      <vt:lpstr>'I.Kiemelt rovatrend'!Nyomtatási_terület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Zombone.Edit</dc:creator>
  <cp:lastModifiedBy>F.Livi</cp:lastModifiedBy>
  <cp:lastPrinted>2022-09-21T10:18:22Z</cp:lastPrinted>
  <dcterms:created xsi:type="dcterms:W3CDTF">2015-06-05T18:19:34Z</dcterms:created>
  <dcterms:modified xsi:type="dcterms:W3CDTF">2022-09-22T09:10:30Z</dcterms:modified>
</cp:coreProperties>
</file>